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\Documents\Ann\Bridge\BttF\Website\Files\"/>
    </mc:Choice>
  </mc:AlternateContent>
  <xr:revisionPtr revIDLastSave="0" documentId="8_{5146D0C7-DC39-4FED-B6F6-91251946D7BE}" xr6:coauthVersionLast="46" xr6:coauthVersionMax="46" xr10:uidLastSave="{00000000-0000-0000-0000-000000000000}"/>
  <bookViews>
    <workbookView xWindow="-108" yWindow="-108" windowWidth="23256" windowHeight="12576" tabRatio="647" activeTab="2" xr2:uid="{7F1C4947-8363-447E-B34B-FC2A336B15D3}"/>
  </bookViews>
  <sheets>
    <sheet name="WBF VP Scale" sheetId="11" r:id="rId1"/>
    <sheet name="Team Info" sheetId="1" r:id="rId2"/>
    <sheet name="Rangschikking" sheetId="9" r:id="rId3"/>
    <sheet name="Speeldag 8 + Finales" sheetId="18" r:id="rId4"/>
    <sheet name="Speeldag 7 + HF" sheetId="17" r:id="rId5"/>
    <sheet name="Speeldag 6 + KF" sheetId="16" r:id="rId6"/>
    <sheet name="Speeldag 5" sheetId="15" r:id="rId7"/>
    <sheet name="Speeldag 4" sheetId="14" r:id="rId8"/>
    <sheet name="Speeldag 3" sheetId="13" r:id="rId9"/>
    <sheet name="Speeldag 2" sheetId="12" r:id="rId10"/>
    <sheet name="Speeldag 1" sheetId="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7" i="9" l="1"/>
  <c r="M26" i="9"/>
  <c r="M23" i="9"/>
  <c r="M25" i="9"/>
  <c r="M22" i="9"/>
  <c r="M19" i="9"/>
  <c r="M18" i="9"/>
  <c r="M24" i="9"/>
  <c r="M20" i="9"/>
  <c r="M16" i="9"/>
  <c r="M17" i="9"/>
  <c r="M15" i="9"/>
  <c r="M21" i="9"/>
  <c r="M12" i="9"/>
  <c r="M14" i="9"/>
  <c r="M9" i="9"/>
  <c r="M10" i="9"/>
  <c r="M13" i="9"/>
  <c r="M11" i="9"/>
  <c r="M8" i="9"/>
  <c r="I18" i="18" l="1"/>
  <c r="K18" i="18" s="1"/>
  <c r="E18" i="18"/>
  <c r="C18" i="18"/>
  <c r="I17" i="18"/>
  <c r="J17" i="18" s="1"/>
  <c r="E17" i="18"/>
  <c r="C17" i="18"/>
  <c r="I16" i="18"/>
  <c r="J16" i="18" s="1"/>
  <c r="E16" i="18"/>
  <c r="C16" i="18"/>
  <c r="I15" i="18"/>
  <c r="K15" i="18" s="1"/>
  <c r="E15" i="18"/>
  <c r="C15" i="18"/>
  <c r="K14" i="18"/>
  <c r="I14" i="18"/>
  <c r="J14" i="18" s="1"/>
  <c r="E14" i="18"/>
  <c r="C14" i="18"/>
  <c r="K13" i="18"/>
  <c r="I13" i="18"/>
  <c r="J13" i="18" s="1"/>
  <c r="E13" i="18"/>
  <c r="C13" i="18"/>
  <c r="I12" i="18"/>
  <c r="K12" i="18" s="1"/>
  <c r="E12" i="18"/>
  <c r="C12" i="18"/>
  <c r="K11" i="18"/>
  <c r="I11" i="18"/>
  <c r="J11" i="18" s="1"/>
  <c r="E11" i="18"/>
  <c r="C11" i="18"/>
  <c r="I10" i="18"/>
  <c r="K10" i="18" s="1"/>
  <c r="E10" i="18"/>
  <c r="C10" i="18"/>
  <c r="I9" i="18"/>
  <c r="J9" i="18" s="1"/>
  <c r="K9" i="18"/>
  <c r="E9" i="18"/>
  <c r="C9" i="18"/>
  <c r="I7" i="18"/>
  <c r="K7" i="18" s="1"/>
  <c r="E7" i="18"/>
  <c r="C7" i="18"/>
  <c r="I5" i="18"/>
  <c r="K5" i="18" s="1"/>
  <c r="E5" i="18"/>
  <c r="C5" i="18"/>
  <c r="J15" i="18" l="1"/>
  <c r="K16" i="18"/>
  <c r="J5" i="18"/>
  <c r="K17" i="18"/>
  <c r="J10" i="18"/>
  <c r="J7" i="18"/>
  <c r="J12" i="18"/>
  <c r="J18" i="18"/>
  <c r="H9" i="17"/>
  <c r="G9" i="17"/>
  <c r="H16" i="17"/>
  <c r="G16" i="17"/>
  <c r="H8" i="17" l="1"/>
  <c r="G8" i="17"/>
  <c r="L27" i="9" l="1"/>
  <c r="L25" i="9"/>
  <c r="L26" i="9"/>
  <c r="L19" i="9"/>
  <c r="L23" i="9"/>
  <c r="L20" i="9"/>
  <c r="L16" i="9"/>
  <c r="L22" i="9"/>
  <c r="L18" i="9"/>
  <c r="L17" i="9"/>
  <c r="L12" i="9"/>
  <c r="L24" i="9"/>
  <c r="L21" i="9"/>
  <c r="L14" i="9"/>
  <c r="L15" i="9"/>
  <c r="L10" i="9"/>
  <c r="L9" i="9"/>
  <c r="L8" i="9"/>
  <c r="L13" i="9"/>
  <c r="L11" i="9"/>
  <c r="H13" i="16" l="1"/>
  <c r="G13" i="16"/>
  <c r="I17" i="17" l="1"/>
  <c r="K17" i="17" s="1"/>
  <c r="E17" i="17"/>
  <c r="C17" i="17"/>
  <c r="I16" i="17"/>
  <c r="K16" i="17" s="1"/>
  <c r="E16" i="17"/>
  <c r="C16" i="17"/>
  <c r="I15" i="17"/>
  <c r="K15" i="17" s="1"/>
  <c r="E15" i="17"/>
  <c r="C15" i="17"/>
  <c r="I14" i="17"/>
  <c r="K14" i="17" s="1"/>
  <c r="E14" i="17"/>
  <c r="C14" i="17"/>
  <c r="K13" i="17"/>
  <c r="J13" i="17"/>
  <c r="I13" i="17"/>
  <c r="E13" i="17"/>
  <c r="C13" i="17"/>
  <c r="I12" i="17"/>
  <c r="J12" i="17" s="1"/>
  <c r="E12" i="17"/>
  <c r="C12" i="17"/>
  <c r="I11" i="17"/>
  <c r="K11" i="17" s="1"/>
  <c r="E11" i="17"/>
  <c r="C11" i="17"/>
  <c r="I10" i="17"/>
  <c r="J10" i="17" s="1"/>
  <c r="E10" i="17"/>
  <c r="C10" i="17"/>
  <c r="I9" i="17"/>
  <c r="J9" i="17" s="1"/>
  <c r="E9" i="17"/>
  <c r="C9" i="17"/>
  <c r="E8" i="17"/>
  <c r="C8" i="17"/>
  <c r="K6" i="17"/>
  <c r="I6" i="17"/>
  <c r="J6" i="17" s="1"/>
  <c r="E6" i="17"/>
  <c r="C6" i="17"/>
  <c r="I5" i="17"/>
  <c r="J5" i="17" s="1"/>
  <c r="E5" i="17"/>
  <c r="C5" i="17"/>
  <c r="J14" i="17" l="1"/>
  <c r="K12" i="17"/>
  <c r="K5" i="17"/>
  <c r="I8" i="17"/>
  <c r="K8" i="17" s="1"/>
  <c r="J15" i="17"/>
  <c r="K10" i="17"/>
  <c r="J11" i="17"/>
  <c r="K9" i="17"/>
  <c r="J16" i="17"/>
  <c r="J17" i="17"/>
  <c r="H7" i="16"/>
  <c r="G7" i="16"/>
  <c r="J8" i="17" l="1"/>
  <c r="K27" i="9"/>
  <c r="K25" i="9"/>
  <c r="K26" i="9"/>
  <c r="K19" i="9"/>
  <c r="K23" i="9"/>
  <c r="K18" i="9"/>
  <c r="K16" i="9"/>
  <c r="K22" i="9"/>
  <c r="K21" i="9"/>
  <c r="K20" i="9"/>
  <c r="K14" i="9"/>
  <c r="K12" i="9"/>
  <c r="K17" i="9"/>
  <c r="K8" i="9"/>
  <c r="K15" i="9"/>
  <c r="K24" i="9"/>
  <c r="J4" i="9"/>
  <c r="J7" i="9"/>
  <c r="J11" i="9"/>
  <c r="J13" i="9"/>
  <c r="J6" i="9"/>
  <c r="J5" i="9"/>
  <c r="J9" i="9"/>
  <c r="J10" i="9"/>
  <c r="J24" i="9"/>
  <c r="J15" i="9"/>
  <c r="J8" i="9"/>
  <c r="J17" i="9"/>
  <c r="J12" i="9"/>
  <c r="J14" i="9"/>
  <c r="J20" i="9"/>
  <c r="J21" i="9"/>
  <c r="J22" i="9"/>
  <c r="J16" i="9"/>
  <c r="J18" i="9"/>
  <c r="J23" i="9"/>
  <c r="J19" i="9"/>
  <c r="J26" i="9"/>
  <c r="J25" i="9"/>
  <c r="J27" i="9"/>
  <c r="C12" i="16"/>
  <c r="E12" i="16"/>
  <c r="I12" i="16"/>
  <c r="J12" i="16"/>
  <c r="K12" i="16"/>
  <c r="I17" i="16"/>
  <c r="J17" i="16" s="1"/>
  <c r="E17" i="16"/>
  <c r="C17" i="16"/>
  <c r="K16" i="16"/>
  <c r="I16" i="16"/>
  <c r="J16" i="16" s="1"/>
  <c r="E16" i="16"/>
  <c r="C16" i="16"/>
  <c r="I15" i="16"/>
  <c r="K15" i="16" s="1"/>
  <c r="E15" i="16"/>
  <c r="C15" i="16"/>
  <c r="I14" i="16"/>
  <c r="J14" i="16" s="1"/>
  <c r="E14" i="16"/>
  <c r="C14" i="16"/>
  <c r="I13" i="16"/>
  <c r="J13" i="16" s="1"/>
  <c r="E13" i="16"/>
  <c r="C13" i="16"/>
  <c r="I11" i="16"/>
  <c r="J11" i="16" s="1"/>
  <c r="E11" i="16"/>
  <c r="C11" i="16"/>
  <c r="I10" i="16"/>
  <c r="K10" i="16" s="1"/>
  <c r="E10" i="16"/>
  <c r="C10" i="16"/>
  <c r="J8" i="16"/>
  <c r="I8" i="16"/>
  <c r="K8" i="16" s="1"/>
  <c r="E8" i="16"/>
  <c r="C8" i="16"/>
  <c r="K7" i="16"/>
  <c r="I7" i="16"/>
  <c r="J7" i="16" s="1"/>
  <c r="E7" i="16"/>
  <c r="C7" i="16"/>
  <c r="I6" i="16"/>
  <c r="K6" i="16" s="1"/>
  <c r="E6" i="16"/>
  <c r="C6" i="16"/>
  <c r="I5" i="16"/>
  <c r="J5" i="16" s="1"/>
  <c r="E5" i="16"/>
  <c r="C5" i="16"/>
  <c r="K13" i="16" l="1"/>
  <c r="K17" i="16"/>
  <c r="K11" i="16"/>
  <c r="K5" i="16"/>
  <c r="J6" i="16"/>
  <c r="J10" i="16"/>
  <c r="K14" i="16"/>
  <c r="J15" i="16"/>
  <c r="K15" i="15"/>
  <c r="J15" i="15"/>
  <c r="I15" i="15"/>
  <c r="E15" i="15"/>
  <c r="C15" i="15"/>
  <c r="I14" i="15"/>
  <c r="K14" i="15" s="1"/>
  <c r="E14" i="15"/>
  <c r="C14" i="15"/>
  <c r="K13" i="15"/>
  <c r="J13" i="15"/>
  <c r="I13" i="15"/>
  <c r="E13" i="15"/>
  <c r="C13" i="15"/>
  <c r="K12" i="15"/>
  <c r="I12" i="15"/>
  <c r="J12" i="15" s="1"/>
  <c r="E12" i="15"/>
  <c r="C12" i="15"/>
  <c r="I11" i="15"/>
  <c r="K11" i="15" s="1"/>
  <c r="E11" i="15"/>
  <c r="C11" i="15"/>
  <c r="I10" i="15"/>
  <c r="J10" i="15" s="1"/>
  <c r="K10" i="15"/>
  <c r="E10" i="15"/>
  <c r="C10" i="15"/>
  <c r="I9" i="15"/>
  <c r="K9" i="15" s="1"/>
  <c r="E9" i="15"/>
  <c r="C9" i="15"/>
  <c r="I8" i="15"/>
  <c r="K8" i="15" s="1"/>
  <c r="E8" i="15"/>
  <c r="C8" i="15"/>
  <c r="I7" i="15"/>
  <c r="K7" i="15" s="1"/>
  <c r="E7" i="15"/>
  <c r="C7" i="15"/>
  <c r="K6" i="15"/>
  <c r="I6" i="15"/>
  <c r="J6" i="15" s="1"/>
  <c r="E6" i="15"/>
  <c r="C6" i="15"/>
  <c r="K5" i="15"/>
  <c r="I5" i="15"/>
  <c r="J5" i="15" s="1"/>
  <c r="E5" i="15"/>
  <c r="C5" i="15"/>
  <c r="I4" i="15"/>
  <c r="K4" i="15" s="1"/>
  <c r="E4" i="15"/>
  <c r="C4" i="15"/>
  <c r="J4" i="15" l="1"/>
  <c r="J8" i="15"/>
  <c r="J14" i="15"/>
  <c r="J7" i="15"/>
  <c r="J9" i="15"/>
  <c r="J11" i="15"/>
  <c r="H10" i="14"/>
  <c r="G10" i="14"/>
  <c r="I13" i="9" l="1"/>
  <c r="I4" i="9"/>
  <c r="I7" i="9"/>
  <c r="I5" i="9"/>
  <c r="I11" i="9"/>
  <c r="I15" i="9"/>
  <c r="I6" i="9"/>
  <c r="I10" i="9"/>
  <c r="I8" i="9"/>
  <c r="I9" i="9"/>
  <c r="I14" i="9"/>
  <c r="I24" i="9"/>
  <c r="I17" i="9"/>
  <c r="I20" i="9"/>
  <c r="I19" i="9"/>
  <c r="I12" i="9"/>
  <c r="I22" i="9"/>
  <c r="I16" i="9"/>
  <c r="I23" i="9"/>
  <c r="I21" i="9"/>
  <c r="I27" i="9"/>
  <c r="I26" i="9"/>
  <c r="I25" i="9"/>
  <c r="I18" i="9"/>
  <c r="K15" i="14"/>
  <c r="J15" i="14"/>
  <c r="I15" i="14"/>
  <c r="E15" i="14"/>
  <c r="C15" i="14"/>
  <c r="I14" i="14"/>
  <c r="K14" i="14" s="1"/>
  <c r="E14" i="14"/>
  <c r="C14" i="14"/>
  <c r="I13" i="14"/>
  <c r="K13" i="14" s="1"/>
  <c r="E13" i="14"/>
  <c r="C13" i="14"/>
  <c r="K12" i="14"/>
  <c r="I12" i="14"/>
  <c r="J12" i="14" s="1"/>
  <c r="E12" i="14"/>
  <c r="C12" i="14"/>
  <c r="K11" i="14"/>
  <c r="I11" i="14"/>
  <c r="J11" i="14" s="1"/>
  <c r="E11" i="14"/>
  <c r="C11" i="14"/>
  <c r="I10" i="14"/>
  <c r="K10" i="14" s="1"/>
  <c r="E10" i="14"/>
  <c r="C10" i="14"/>
  <c r="I9" i="14"/>
  <c r="K9" i="14" s="1"/>
  <c r="E9" i="14"/>
  <c r="C9" i="14"/>
  <c r="I8" i="14"/>
  <c r="J8" i="14" s="1"/>
  <c r="E8" i="14"/>
  <c r="C8" i="14"/>
  <c r="I7" i="14"/>
  <c r="J7" i="14" s="1"/>
  <c r="E7" i="14"/>
  <c r="C7" i="14"/>
  <c r="I6" i="14"/>
  <c r="K6" i="14" s="1"/>
  <c r="E6" i="14"/>
  <c r="C6" i="14"/>
  <c r="I5" i="14"/>
  <c r="K5" i="14" s="1"/>
  <c r="E5" i="14"/>
  <c r="C5" i="14"/>
  <c r="I4" i="14"/>
  <c r="J4" i="14" s="1"/>
  <c r="E4" i="14"/>
  <c r="C4" i="14"/>
  <c r="K7" i="14" l="1"/>
  <c r="K4" i="14"/>
  <c r="J5" i="14"/>
  <c r="J9" i="14"/>
  <c r="K8" i="14"/>
  <c r="J13" i="14"/>
  <c r="J6" i="14"/>
  <c r="J10" i="14"/>
  <c r="J14" i="14"/>
  <c r="H4" i="9" l="1"/>
  <c r="H13" i="9"/>
  <c r="H5" i="9"/>
  <c r="H9" i="9"/>
  <c r="H7" i="9"/>
  <c r="H24" i="9"/>
  <c r="H19" i="9"/>
  <c r="H10" i="9"/>
  <c r="H6" i="9"/>
  <c r="H20" i="9"/>
  <c r="H22" i="9"/>
  <c r="H11" i="9"/>
  <c r="H15" i="9"/>
  <c r="H21" i="9"/>
  <c r="H23" i="9"/>
  <c r="H8" i="9"/>
  <c r="H14" i="9"/>
  <c r="H26" i="9"/>
  <c r="H17" i="9"/>
  <c r="H25" i="9"/>
  <c r="H27" i="9"/>
  <c r="H12" i="9"/>
  <c r="H16" i="9"/>
  <c r="H18" i="9"/>
  <c r="I15" i="13"/>
  <c r="K15" i="13" s="1"/>
  <c r="E15" i="13"/>
  <c r="C15" i="13"/>
  <c r="I14" i="13"/>
  <c r="K14" i="13" s="1"/>
  <c r="E14" i="13"/>
  <c r="C14" i="13"/>
  <c r="K13" i="13"/>
  <c r="J13" i="13"/>
  <c r="I13" i="13"/>
  <c r="E13" i="13"/>
  <c r="C13" i="13"/>
  <c r="K12" i="13"/>
  <c r="I12" i="13"/>
  <c r="J12" i="13" s="1"/>
  <c r="E12" i="13"/>
  <c r="C12" i="13"/>
  <c r="I11" i="13"/>
  <c r="K11" i="13" s="1"/>
  <c r="E11" i="13"/>
  <c r="C11" i="13"/>
  <c r="I10" i="13"/>
  <c r="K10" i="13" s="1"/>
  <c r="E10" i="13"/>
  <c r="C10" i="13"/>
  <c r="I9" i="13"/>
  <c r="J9" i="13" s="1"/>
  <c r="E9" i="13"/>
  <c r="C9" i="13"/>
  <c r="K8" i="13"/>
  <c r="J8" i="13"/>
  <c r="I8" i="13"/>
  <c r="E8" i="13"/>
  <c r="C8" i="13"/>
  <c r="I7" i="13"/>
  <c r="K7" i="13" s="1"/>
  <c r="E7" i="13"/>
  <c r="C7" i="13"/>
  <c r="I6" i="13"/>
  <c r="K6" i="13" s="1"/>
  <c r="E6" i="13"/>
  <c r="C6" i="13"/>
  <c r="I5" i="13"/>
  <c r="J5" i="13" s="1"/>
  <c r="E5" i="13"/>
  <c r="C5" i="13"/>
  <c r="K4" i="13"/>
  <c r="J4" i="13"/>
  <c r="I4" i="13"/>
  <c r="E4" i="13"/>
  <c r="C4" i="13"/>
  <c r="K9" i="13" l="1"/>
  <c r="K5" i="13"/>
  <c r="J6" i="13"/>
  <c r="J10" i="13"/>
  <c r="J14" i="13"/>
  <c r="J7" i="13"/>
  <c r="J11" i="13"/>
  <c r="J15" i="13"/>
  <c r="G13" i="9"/>
  <c r="G10" i="9"/>
  <c r="G5" i="9"/>
  <c r="G22" i="9"/>
  <c r="G24" i="9"/>
  <c r="G7" i="9"/>
  <c r="G19" i="9"/>
  <c r="G20" i="9"/>
  <c r="G4" i="9"/>
  <c r="G27" i="9"/>
  <c r="G14" i="9"/>
  <c r="G9" i="9"/>
  <c r="G11" i="9"/>
  <c r="G23" i="9"/>
  <c r="G6" i="9"/>
  <c r="G17" i="9"/>
  <c r="G26" i="9"/>
  <c r="G15" i="9"/>
  <c r="G16" i="9"/>
  <c r="G8" i="9"/>
  <c r="G12" i="9"/>
  <c r="G25" i="9"/>
  <c r="G18" i="9"/>
  <c r="G21" i="9"/>
  <c r="F13" i="9" l="1"/>
  <c r="F10" i="9"/>
  <c r="F5" i="9"/>
  <c r="F22" i="9"/>
  <c r="F24" i="9"/>
  <c r="F19" i="9"/>
  <c r="F20" i="9"/>
  <c r="F4" i="9"/>
  <c r="F27" i="9"/>
  <c r="F14" i="9"/>
  <c r="F23" i="9"/>
  <c r="F6" i="9"/>
  <c r="F17" i="9"/>
  <c r="F26" i="9"/>
  <c r="F15" i="9"/>
  <c r="F8" i="9"/>
  <c r="F12" i="9"/>
  <c r="F25" i="9"/>
  <c r="F9" i="9"/>
  <c r="F7" i="9"/>
  <c r="F16" i="9"/>
  <c r="F11" i="9"/>
  <c r="F18" i="9"/>
  <c r="F21" i="9"/>
  <c r="I15" i="12"/>
  <c r="J15" i="12" s="1"/>
  <c r="E15" i="12"/>
  <c r="C15" i="12"/>
  <c r="I14" i="12"/>
  <c r="K14" i="12" s="1"/>
  <c r="E14" i="12"/>
  <c r="C14" i="12"/>
  <c r="K13" i="12"/>
  <c r="I13" i="12"/>
  <c r="J13" i="12" s="1"/>
  <c r="E13" i="12"/>
  <c r="C13" i="12"/>
  <c r="I12" i="12"/>
  <c r="J12" i="12" s="1"/>
  <c r="E12" i="12"/>
  <c r="C12" i="12"/>
  <c r="I11" i="12"/>
  <c r="J11" i="12" s="1"/>
  <c r="E11" i="12"/>
  <c r="C11" i="12"/>
  <c r="I10" i="12"/>
  <c r="J10" i="12" s="1"/>
  <c r="E10" i="12"/>
  <c r="C10" i="12"/>
  <c r="I9" i="12"/>
  <c r="K9" i="12" s="1"/>
  <c r="E9" i="12"/>
  <c r="C9" i="12"/>
  <c r="I8" i="12"/>
  <c r="K8" i="12" s="1"/>
  <c r="E8" i="12"/>
  <c r="C8" i="12"/>
  <c r="I7" i="12"/>
  <c r="J7" i="12" s="1"/>
  <c r="E7" i="12"/>
  <c r="C7" i="12"/>
  <c r="K6" i="12"/>
  <c r="I6" i="12"/>
  <c r="J6" i="12" s="1"/>
  <c r="E6" i="12"/>
  <c r="C6" i="12"/>
  <c r="I5" i="12"/>
  <c r="K5" i="12" s="1"/>
  <c r="E5" i="12"/>
  <c r="C5" i="12"/>
  <c r="I4" i="12"/>
  <c r="J4" i="12" s="1"/>
  <c r="E4" i="12"/>
  <c r="C4" i="12"/>
  <c r="K12" i="12" l="1"/>
  <c r="K10" i="12"/>
  <c r="K7" i="12"/>
  <c r="K15" i="12"/>
  <c r="K11" i="12"/>
  <c r="J8" i="12"/>
  <c r="K4" i="12"/>
  <c r="J5" i="12"/>
  <c r="J9" i="12"/>
  <c r="J14" i="12"/>
  <c r="K8" i="2"/>
  <c r="K14" i="2"/>
  <c r="J8" i="2"/>
  <c r="J14" i="2"/>
  <c r="C8" i="2" l="1"/>
  <c r="C9" i="2"/>
  <c r="C10" i="2"/>
  <c r="E8" i="2"/>
  <c r="E9" i="2"/>
  <c r="E10" i="2"/>
  <c r="I8" i="2"/>
  <c r="I9" i="2"/>
  <c r="I10" i="2"/>
  <c r="J9" i="2" l="1"/>
  <c r="K9" i="2"/>
  <c r="J10" i="2"/>
  <c r="K10" i="2"/>
  <c r="D12" i="9"/>
  <c r="D11" i="9"/>
  <c r="U11" i="9" s="1"/>
  <c r="D26" i="9"/>
  <c r="D22" i="9"/>
  <c r="D5" i="9"/>
  <c r="R5" i="9" s="1"/>
  <c r="D21" i="9"/>
  <c r="D17" i="9"/>
  <c r="D15" i="9"/>
  <c r="D6" i="9"/>
  <c r="R6" i="9" s="1"/>
  <c r="D4" i="9"/>
  <c r="D20" i="9"/>
  <c r="D23" i="9"/>
  <c r="D10" i="9"/>
  <c r="D25" i="9"/>
  <c r="D24" i="9"/>
  <c r="D27" i="9"/>
  <c r="D8" i="9"/>
  <c r="D18" i="9"/>
  <c r="D9" i="9"/>
  <c r="D13" i="9"/>
  <c r="U13" i="9" s="1"/>
  <c r="D14" i="9"/>
  <c r="D7" i="9"/>
  <c r="D19" i="9"/>
  <c r="D16" i="9"/>
  <c r="E4" i="2"/>
  <c r="E5" i="2"/>
  <c r="E6" i="2"/>
  <c r="E7" i="2"/>
  <c r="E11" i="2"/>
  <c r="E12" i="2"/>
  <c r="E13" i="2"/>
  <c r="E14" i="2"/>
  <c r="E15" i="2"/>
  <c r="C5" i="2"/>
  <c r="C6" i="2"/>
  <c r="C7" i="2"/>
  <c r="C11" i="2"/>
  <c r="C12" i="2"/>
  <c r="C13" i="2"/>
  <c r="C14" i="2"/>
  <c r="C15" i="2"/>
  <c r="C4" i="2"/>
  <c r="I5" i="2"/>
  <c r="I6" i="2"/>
  <c r="I7" i="2"/>
  <c r="I11" i="2"/>
  <c r="I12" i="2"/>
  <c r="I13" i="2"/>
  <c r="I14" i="2"/>
  <c r="I15" i="2"/>
  <c r="I4" i="2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6" i="11"/>
  <c r="T27" i="9" l="1"/>
  <c r="U27" i="9"/>
  <c r="T23" i="9"/>
  <c r="U23" i="9"/>
  <c r="T15" i="9"/>
  <c r="U15" i="9"/>
  <c r="T22" i="9"/>
  <c r="U22" i="9"/>
  <c r="T19" i="9"/>
  <c r="U19" i="9"/>
  <c r="T9" i="9"/>
  <c r="U9" i="9"/>
  <c r="T24" i="9"/>
  <c r="U24" i="9"/>
  <c r="T20" i="9"/>
  <c r="U20" i="9"/>
  <c r="T17" i="9"/>
  <c r="U17" i="9"/>
  <c r="T26" i="9"/>
  <c r="U26" i="9"/>
  <c r="T18" i="9"/>
  <c r="U18" i="9"/>
  <c r="T25" i="9"/>
  <c r="U25" i="9"/>
  <c r="T21" i="9"/>
  <c r="U21" i="9"/>
  <c r="T16" i="9"/>
  <c r="U16" i="9"/>
  <c r="T14" i="9"/>
  <c r="U14" i="9"/>
  <c r="T8" i="9"/>
  <c r="U8" i="9"/>
  <c r="T10" i="9"/>
  <c r="U10" i="9"/>
  <c r="T12" i="9"/>
  <c r="U12" i="9"/>
  <c r="R13" i="9"/>
  <c r="T13" i="9"/>
  <c r="R11" i="9"/>
  <c r="T11" i="9"/>
  <c r="R16" i="9"/>
  <c r="S16" i="9"/>
  <c r="R22" i="9"/>
  <c r="S22" i="9"/>
  <c r="R19" i="9"/>
  <c r="S19" i="9"/>
  <c r="R9" i="9"/>
  <c r="R24" i="9"/>
  <c r="S24" i="9"/>
  <c r="R20" i="9"/>
  <c r="S20" i="9"/>
  <c r="R17" i="9"/>
  <c r="S17" i="9"/>
  <c r="R26" i="9"/>
  <c r="S26" i="9"/>
  <c r="R15" i="9"/>
  <c r="S15" i="9"/>
  <c r="R7" i="9"/>
  <c r="R18" i="9"/>
  <c r="S18" i="9"/>
  <c r="R25" i="9"/>
  <c r="S25" i="9"/>
  <c r="R4" i="9"/>
  <c r="R21" i="9"/>
  <c r="S21" i="9"/>
  <c r="R27" i="9"/>
  <c r="S27" i="9"/>
  <c r="R23" i="9"/>
  <c r="S23" i="9"/>
  <c r="R14" i="9"/>
  <c r="S14" i="9"/>
  <c r="R8" i="9"/>
  <c r="S8" i="9"/>
  <c r="R10" i="9"/>
  <c r="R12" i="9"/>
  <c r="S12" i="9"/>
  <c r="Q27" i="9"/>
  <c r="Q22" i="9"/>
  <c r="Q19" i="9"/>
  <c r="Q9" i="9"/>
  <c r="Q24" i="9"/>
  <c r="Q20" i="9"/>
  <c r="Q17" i="9"/>
  <c r="Q26" i="9"/>
  <c r="Q16" i="9"/>
  <c r="Q23" i="9"/>
  <c r="Q7" i="9"/>
  <c r="Q18" i="9"/>
  <c r="Q25" i="9"/>
  <c r="Q4" i="9"/>
  <c r="Q21" i="9"/>
  <c r="Q11" i="9"/>
  <c r="Q13" i="9"/>
  <c r="Q15" i="9"/>
  <c r="Q14" i="9"/>
  <c r="Q8" i="9"/>
  <c r="Q10" i="9"/>
  <c r="Q6" i="9"/>
  <c r="Q5" i="9"/>
  <c r="Q12" i="9"/>
  <c r="O16" i="9"/>
  <c r="P16" i="9"/>
  <c r="O27" i="9"/>
  <c r="P27" i="9"/>
  <c r="O15" i="9"/>
  <c r="P15" i="9"/>
  <c r="O21" i="9"/>
  <c r="P21" i="9"/>
  <c r="O13" i="9"/>
  <c r="P13" i="9"/>
  <c r="O23" i="9"/>
  <c r="P23" i="9"/>
  <c r="O22" i="9"/>
  <c r="P22" i="9"/>
  <c r="O19" i="9"/>
  <c r="P19" i="9"/>
  <c r="O9" i="9"/>
  <c r="P9" i="9"/>
  <c r="O24" i="9"/>
  <c r="P24" i="9"/>
  <c r="O20" i="9"/>
  <c r="P20" i="9"/>
  <c r="O17" i="9"/>
  <c r="P17" i="9"/>
  <c r="O26" i="9"/>
  <c r="P26" i="9"/>
  <c r="O7" i="9"/>
  <c r="P7" i="9"/>
  <c r="O18" i="9"/>
  <c r="P18" i="9"/>
  <c r="O25" i="9"/>
  <c r="P25" i="9"/>
  <c r="O4" i="9"/>
  <c r="P4" i="9"/>
  <c r="O11" i="9"/>
  <c r="P11" i="9"/>
  <c r="O14" i="9"/>
  <c r="P14" i="9"/>
  <c r="O8" i="9"/>
  <c r="P8" i="9"/>
  <c r="O10" i="9"/>
  <c r="P10" i="9"/>
  <c r="O6" i="9"/>
  <c r="P6" i="9"/>
  <c r="O5" i="9"/>
  <c r="P5" i="9"/>
  <c r="O12" i="9"/>
  <c r="P12" i="9"/>
  <c r="J12" i="2"/>
  <c r="K12" i="2"/>
  <c r="N11" i="9" s="1"/>
  <c r="J13" i="2"/>
  <c r="K13" i="2"/>
  <c r="J7" i="2"/>
  <c r="K7" i="2"/>
  <c r="N21" i="9" s="1"/>
  <c r="J6" i="2"/>
  <c r="K6" i="2"/>
  <c r="J11" i="2"/>
  <c r="K11" i="2"/>
  <c r="J4" i="2"/>
  <c r="K4" i="2"/>
  <c r="J5" i="2"/>
  <c r="K5" i="2"/>
  <c r="J15" i="2"/>
  <c r="K15" i="2"/>
  <c r="N22" i="9"/>
  <c r="N26" i="9"/>
  <c r="N5" i="9"/>
  <c r="N12" i="9"/>
  <c r="E26" i="9" l="1"/>
  <c r="E12" i="9"/>
  <c r="E22" i="9"/>
  <c r="E11" i="9"/>
  <c r="E21" i="9"/>
  <c r="N17" i="9"/>
  <c r="E17" i="9" l="1"/>
  <c r="N13" i="9"/>
  <c r="N27" i="9"/>
  <c r="N14" i="9"/>
  <c r="N18" i="9"/>
  <c r="N24" i="9"/>
  <c r="E18" i="9" l="1"/>
  <c r="E14" i="9"/>
  <c r="E27" i="9"/>
  <c r="E24" i="9"/>
  <c r="E13" i="9"/>
  <c r="N23" i="9"/>
  <c r="N15" i="9"/>
  <c r="N9" i="9"/>
  <c r="N7" i="9"/>
  <c r="N6" i="9"/>
  <c r="N20" i="9"/>
  <c r="N8" i="9"/>
  <c r="N19" i="9"/>
  <c r="N4" i="9"/>
  <c r="N25" i="9"/>
  <c r="N16" i="9"/>
  <c r="N10" i="9"/>
  <c r="E20" i="9" l="1"/>
  <c r="E15" i="9"/>
  <c r="E10" i="9"/>
  <c r="E25" i="9"/>
  <c r="E23" i="9"/>
  <c r="E19" i="9"/>
  <c r="E16" i="9"/>
  <c r="E8" i="9"/>
  <c r="E9" i="9"/>
</calcChain>
</file>

<file path=xl/sharedStrings.xml><?xml version="1.0" encoding="utf-8"?>
<sst xmlns="http://schemas.openxmlformats.org/spreadsheetml/2006/main" count="611" uniqueCount="432">
  <si>
    <t>IMP 1</t>
  </si>
  <si>
    <t>IMP 2</t>
  </si>
  <si>
    <t>VP 1</t>
  </si>
  <si>
    <t>VP 2</t>
  </si>
  <si>
    <t>IMP Diff</t>
  </si>
  <si>
    <t>vs</t>
  </si>
  <si>
    <t>-</t>
  </si>
  <si>
    <t>GSM</t>
  </si>
  <si>
    <t>Email</t>
  </si>
  <si>
    <t>Team Nr</t>
  </si>
  <si>
    <t>Team Naam</t>
  </si>
  <si>
    <t>Speeldag 1</t>
  </si>
  <si>
    <t>Speeldag 2</t>
  </si>
  <si>
    <t>Speeldag 3</t>
  </si>
  <si>
    <t>Speeldag 4</t>
  </si>
  <si>
    <t>Speeldag 5</t>
  </si>
  <si>
    <t>Winner VP</t>
  </si>
  <si>
    <t>Loser VP</t>
  </si>
  <si>
    <t>Speler 2</t>
  </si>
  <si>
    <t>BBO Alias</t>
  </si>
  <si>
    <t>Alias 2</t>
  </si>
  <si>
    <t>Speler 3</t>
  </si>
  <si>
    <t>Alias 3</t>
  </si>
  <si>
    <t>Speler 4</t>
  </si>
  <si>
    <t>Alias 4</t>
  </si>
  <si>
    <t>VP Scale from WBF for 20 board matches</t>
  </si>
  <si>
    <t>IMP</t>
  </si>
  <si>
    <t>Naam Kapitein</t>
  </si>
  <si>
    <t>Speler 5</t>
  </si>
  <si>
    <t>Alias 5</t>
  </si>
  <si>
    <t>Speler 6</t>
  </si>
  <si>
    <t>Alias 6</t>
  </si>
  <si>
    <t>http://www.worldbridge.org/resources/official-documents/wbf-victory-point-scales/</t>
  </si>
  <si>
    <t>VBL nr</t>
  </si>
  <si>
    <t>VBL 2</t>
  </si>
  <si>
    <t>VBL 3</t>
  </si>
  <si>
    <t>VBL 4</t>
  </si>
  <si>
    <t>VBL 5</t>
  </si>
  <si>
    <t>VBL 6</t>
  </si>
  <si>
    <t>De Bierpruvers</t>
  </si>
  <si>
    <t>Robert Ketels</t>
  </si>
  <si>
    <t>robert.ketels@telenet.be</t>
  </si>
  <si>
    <t>0497 31 76 25</t>
  </si>
  <si>
    <t>Biker Bob</t>
  </si>
  <si>
    <t>Speler 7</t>
  </si>
  <si>
    <t>VBL 7</t>
  </si>
  <si>
    <t>Alias 7</t>
  </si>
  <si>
    <t>Speler 8</t>
  </si>
  <si>
    <t>VBL 8</t>
  </si>
  <si>
    <t>Alias 8</t>
  </si>
  <si>
    <t>Philippe Dewitte</t>
  </si>
  <si>
    <t>witteph</t>
  </si>
  <si>
    <t>Alexander Ketels</t>
  </si>
  <si>
    <t>Alexande85</t>
  </si>
  <si>
    <t>Agnes Laureyssens</t>
  </si>
  <si>
    <t>agnesl</t>
  </si>
  <si>
    <t>Emiel Oosters</t>
  </si>
  <si>
    <t>Otisoos</t>
  </si>
  <si>
    <t>Ingrid Wackens</t>
  </si>
  <si>
    <t>wacki2100</t>
  </si>
  <si>
    <t>Elke Ydens</t>
  </si>
  <si>
    <t>elkey</t>
  </si>
  <si>
    <t>Ine Ydens</t>
  </si>
  <si>
    <t>ineydens</t>
  </si>
  <si>
    <t>Pieterman 3</t>
  </si>
  <si>
    <t>Michiel Werter</t>
  </si>
  <si>
    <t>0488 64 22 11</t>
  </si>
  <si>
    <t>mwerter@goodix.com</t>
  </si>
  <si>
    <t>mwerter</t>
  </si>
  <si>
    <t>Johan Maes</t>
  </si>
  <si>
    <t>Gundobad</t>
  </si>
  <si>
    <t>Roger Aertsens</t>
  </si>
  <si>
    <t>snestra</t>
  </si>
  <si>
    <t>Willy Lemmens</t>
  </si>
  <si>
    <t>willylh</t>
  </si>
  <si>
    <t>Erik Demeulemeester</t>
  </si>
  <si>
    <t>Trolieberg</t>
  </si>
  <si>
    <t>Bert Vanderstockt</t>
  </si>
  <si>
    <t>bervds</t>
  </si>
  <si>
    <t>Riviera 3</t>
  </si>
  <si>
    <t>Prith Roy</t>
  </si>
  <si>
    <t>0474 75 31 21</t>
  </si>
  <si>
    <t>prith.roy@gmail.com</t>
  </si>
  <si>
    <t>zeppos</t>
  </si>
  <si>
    <t>Jens Van Overmeire</t>
  </si>
  <si>
    <t>jens1818</t>
  </si>
  <si>
    <t>Raf Bahbout</t>
  </si>
  <si>
    <t>BAHRA</t>
  </si>
  <si>
    <t>Frank Cole</t>
  </si>
  <si>
    <t>FRACOLE</t>
  </si>
  <si>
    <t>Paul Vercammen</t>
  </si>
  <si>
    <t>middagdut</t>
  </si>
  <si>
    <t>Bob Yseboodt</t>
  </si>
  <si>
    <t>yseboodt</t>
  </si>
  <si>
    <t>Squeeze 1&amp;2</t>
  </si>
  <si>
    <t>Greet Vydt</t>
  </si>
  <si>
    <t>grevy@telenet.be</t>
  </si>
  <si>
    <t>grevy</t>
  </si>
  <si>
    <t>Hubert Janssens</t>
  </si>
  <si>
    <t>Caesar102</t>
  </si>
  <si>
    <t>Johan De Grave</t>
  </si>
  <si>
    <t>joker19</t>
  </si>
  <si>
    <t>Carl Verhoeven</t>
  </si>
  <si>
    <t>CVER</t>
  </si>
  <si>
    <t>Gunther Dauwe</t>
  </si>
  <si>
    <t>GuntherD</t>
  </si>
  <si>
    <t>Tine Dobbels</t>
  </si>
  <si>
    <t>Teedeeke</t>
  </si>
  <si>
    <t>Sylvie Cauwels</t>
  </si>
  <si>
    <t>scauwels</t>
  </si>
  <si>
    <t>Riviera 1</t>
  </si>
  <si>
    <t>Steve De Roos</t>
  </si>
  <si>
    <t>0470 87 04 12</t>
  </si>
  <si>
    <t>steve_de_roos@hotmail.com</t>
  </si>
  <si>
    <t>stevedr</t>
  </si>
  <si>
    <t>Geert Arts</t>
  </si>
  <si>
    <t>stratreeg1</t>
  </si>
  <si>
    <t>Steven De Donder</t>
  </si>
  <si>
    <t>pikarek</t>
  </si>
  <si>
    <t>Daniel De Roos</t>
  </si>
  <si>
    <t>daderoos</t>
  </si>
  <si>
    <t>Bert Geens</t>
  </si>
  <si>
    <t>bert1986</t>
  </si>
  <si>
    <t>Alon Amsel</t>
  </si>
  <si>
    <t>_fonzie__</t>
  </si>
  <si>
    <t>Westrand 1</t>
  </si>
  <si>
    <t>Tom Wauters</t>
  </si>
  <si>
    <t>0483 05 17 15</t>
  </si>
  <si>
    <t>wauterstom@gmail.com</t>
  </si>
  <si>
    <t>woeters</t>
  </si>
  <si>
    <t>Emile Huybrecht</t>
  </si>
  <si>
    <t>emilect</t>
  </si>
  <si>
    <t>Hans Huybrecht</t>
  </si>
  <si>
    <t>Bigerror0</t>
  </si>
  <si>
    <t>Leo Boeykens</t>
  </si>
  <si>
    <t>ienfotjen</t>
  </si>
  <si>
    <t>Dirk Biebaut</t>
  </si>
  <si>
    <t>bullspread</t>
  </si>
  <si>
    <t>Bart Wijnant</t>
  </si>
  <si>
    <t>bartwijnan</t>
  </si>
  <si>
    <t>0474 93 85 45</t>
  </si>
  <si>
    <t>Merelbeke</t>
  </si>
  <si>
    <t>Annemie Hardeman</t>
  </si>
  <si>
    <t>anhardeman@yahoo.com</t>
  </si>
  <si>
    <t>beca2016</t>
  </si>
  <si>
    <t>Yulian Hristov</t>
  </si>
  <si>
    <t>july1982xx</t>
  </si>
  <si>
    <t>Tom Van Muylem</t>
  </si>
  <si>
    <t>judasken</t>
  </si>
  <si>
    <t>Johnny Schalkx</t>
  </si>
  <si>
    <t>7sins</t>
  </si>
  <si>
    <t>DUA</t>
  </si>
  <si>
    <t>Kristof De Cnodder</t>
  </si>
  <si>
    <t>0477 52 20 18</t>
  </si>
  <si>
    <t>kristof.de.cnodder@telenet.be</t>
  </si>
  <si>
    <t>Knolleke</t>
  </si>
  <si>
    <t>Bart Delbeke</t>
  </si>
  <si>
    <t>pijler</t>
  </si>
  <si>
    <t>Jan Leens</t>
  </si>
  <si>
    <t>sjenovitch</t>
  </si>
  <si>
    <t>Paul Scheunders</t>
  </si>
  <si>
    <t>Scheund</t>
  </si>
  <si>
    <t>Tom Venesoen</t>
  </si>
  <si>
    <t>0477 67 53 38</t>
  </si>
  <si>
    <t>Dolf Hermans</t>
  </si>
  <si>
    <t>Dolfie48</t>
  </si>
  <si>
    <t>UAE</t>
  </si>
  <si>
    <t>Wouter Van den Hove</t>
  </si>
  <si>
    <t>0477 62 57 03</t>
  </si>
  <si>
    <t>woute@hotmail.com</t>
  </si>
  <si>
    <t>Woutte</t>
  </si>
  <si>
    <t>Dominique Stuyck</t>
  </si>
  <si>
    <t>Domplus</t>
  </si>
  <si>
    <t>Laure Mommaerts</t>
  </si>
  <si>
    <t>Lauritaa</t>
  </si>
  <si>
    <t>Sam Bahbout</t>
  </si>
  <si>
    <t>Sambah</t>
  </si>
  <si>
    <t>Mike Vandervorst</t>
  </si>
  <si>
    <t>Ratabar</t>
  </si>
  <si>
    <t>Pierre-Jean Louchart</t>
  </si>
  <si>
    <t>pj59</t>
  </si>
  <si>
    <t>Gilles Crestey</t>
  </si>
  <si>
    <t>dolagico</t>
  </si>
  <si>
    <t>Aarsele 1</t>
  </si>
  <si>
    <t>Jean-Raphaël de Caluwé</t>
  </si>
  <si>
    <t>0473 41 54 24</t>
  </si>
  <si>
    <t>jrdc@skynet.be</t>
  </si>
  <si>
    <t>rifraftje</t>
  </si>
  <si>
    <t>Frank Block</t>
  </si>
  <si>
    <t>onsgedacht</t>
  </si>
  <si>
    <t>Daniel Buffel</t>
  </si>
  <si>
    <t>dhulster</t>
  </si>
  <si>
    <t>Fons De Clerck</t>
  </si>
  <si>
    <t>Alfonso DC</t>
  </si>
  <si>
    <t>Paul Decroos</t>
  </si>
  <si>
    <t>Poulidor69</t>
  </si>
  <si>
    <t>Francois Demaecker</t>
  </si>
  <si>
    <t>soitjep</t>
  </si>
  <si>
    <t>Luc Bogaert</t>
  </si>
  <si>
    <t>tiebe</t>
  </si>
  <si>
    <t>Kate Van Waes</t>
  </si>
  <si>
    <t>waezie</t>
  </si>
  <si>
    <t>tomtjen</t>
  </si>
  <si>
    <t>Waregem 1</t>
  </si>
  <si>
    <t>Gino Verschueren</t>
  </si>
  <si>
    <t>0475 68 07 80</t>
  </si>
  <si>
    <t>Gino.Verschueren@skynet.be</t>
  </si>
  <si>
    <t>Ginver</t>
  </si>
  <si>
    <t>Dirk Devooght</t>
  </si>
  <si>
    <t>didev</t>
  </si>
  <si>
    <t>Frank Raes</t>
  </si>
  <si>
    <t>Frankraes</t>
  </si>
  <si>
    <t>Renaat De Lille</t>
  </si>
  <si>
    <t>Rdelille</t>
  </si>
  <si>
    <t>Stefaan Valcke</t>
  </si>
  <si>
    <t>Topili 1</t>
  </si>
  <si>
    <t>Mathieu Naessens</t>
  </si>
  <si>
    <t>Mathieun</t>
  </si>
  <si>
    <t>we “zien” mekaar nog wel</t>
  </si>
  <si>
    <t>Patrick Carrette</t>
  </si>
  <si>
    <t>0494 54 48 61</t>
  </si>
  <si>
    <t>patrick.carrette@mediplan.be</t>
  </si>
  <si>
    <t>Luka6162</t>
  </si>
  <si>
    <t>Walter Van Velthoven</t>
  </si>
  <si>
    <t>namsa</t>
  </si>
  <si>
    <t>Jan Hens</t>
  </si>
  <si>
    <t>KOBOER</t>
  </si>
  <si>
    <t>Maurice Bonne</t>
  </si>
  <si>
    <t>maubo1</t>
  </si>
  <si>
    <t>Rik Somers</t>
  </si>
  <si>
    <t>Somers Rik</t>
  </si>
  <si>
    <t>Jerome Mets</t>
  </si>
  <si>
    <t>erome1</t>
  </si>
  <si>
    <t>Beveren</t>
  </si>
  <si>
    <t>Paul De Clerck</t>
  </si>
  <si>
    <t>paul.dc@telenet.be</t>
  </si>
  <si>
    <t>declerckp</t>
  </si>
  <si>
    <t>Marcel Van Overmeire</t>
  </si>
  <si>
    <t>Stefan Vyt</t>
  </si>
  <si>
    <t>Marc Janssens</t>
  </si>
  <si>
    <t>Miriam Van Wauwe</t>
  </si>
  <si>
    <t>Said Sbili</t>
  </si>
  <si>
    <t>myriamvanw</t>
  </si>
  <si>
    <t>stefanvyt</t>
  </si>
  <si>
    <t>0486 10 82 26</t>
  </si>
  <si>
    <t>Boeckenberg 1</t>
  </si>
  <si>
    <t>Frank De Schryver</t>
  </si>
  <si>
    <t>0496 26 95 70</t>
  </si>
  <si>
    <t>deschryverfrank@gmail.com</t>
  </si>
  <si>
    <t>frankdesch</t>
  </si>
  <si>
    <t>Ludo Bogaerts</t>
  </si>
  <si>
    <t>ludo47</t>
  </si>
  <si>
    <t>Herman Desart</t>
  </si>
  <si>
    <t>herit</t>
  </si>
  <si>
    <t>Rita Verdonck</t>
  </si>
  <si>
    <t>limoentje</t>
  </si>
  <si>
    <t>Boeckenberg 3</t>
  </si>
  <si>
    <t>Guido De Beuckelaer</t>
  </si>
  <si>
    <t>0475 64 32 25</t>
  </si>
  <si>
    <t>guidolieve79@gmail.com</t>
  </si>
  <si>
    <t>debepid</t>
  </si>
  <si>
    <t>Michel Hellin</t>
  </si>
  <si>
    <t>mh279</t>
  </si>
  <si>
    <t>Daan Hellin</t>
  </si>
  <si>
    <t>daanh4</t>
  </si>
  <si>
    <t>Ines Meersman</t>
  </si>
  <si>
    <t>nessie_89</t>
  </si>
  <si>
    <t>Brigitte Verhaegen</t>
  </si>
  <si>
    <t>biekemie</t>
  </si>
  <si>
    <t>P1</t>
  </si>
  <si>
    <t>Koen Grauwels</t>
  </si>
  <si>
    <t>0475 74 06 72</t>
  </si>
  <si>
    <t>koen.grauwels@oracle.com</t>
  </si>
  <si>
    <t>kgr</t>
  </si>
  <si>
    <t>Frederik Cuppens</t>
  </si>
  <si>
    <t>fcu</t>
  </si>
  <si>
    <t>Dirk De Hertog</t>
  </si>
  <si>
    <t>ddehertog</t>
  </si>
  <si>
    <t>Wim Vanparijs</t>
  </si>
  <si>
    <t>wimv</t>
  </si>
  <si>
    <t>Pieter Vanparijs</t>
  </si>
  <si>
    <t>pieterv</t>
  </si>
  <si>
    <t>Forum 1</t>
  </si>
  <si>
    <t>Dirk Lankhorst</t>
  </si>
  <si>
    <t>0498 84 81 32</t>
  </si>
  <si>
    <t>d.lankhorst@telenet.be</t>
  </si>
  <si>
    <t>Dirkie43</t>
  </si>
  <si>
    <t>Luc Meeuwsen</t>
  </si>
  <si>
    <t>LuMee</t>
  </si>
  <si>
    <t>Marie-Irène Heyvaert</t>
  </si>
  <si>
    <t>MarireneH</t>
  </si>
  <si>
    <t>Philippe Volcke</t>
  </si>
  <si>
    <t>Pandobis</t>
  </si>
  <si>
    <t>Sandeman 1</t>
  </si>
  <si>
    <t>Dirk Logghe</t>
  </si>
  <si>
    <t>dirklogghe</t>
  </si>
  <si>
    <t>0476 26 88 41</t>
  </si>
  <si>
    <t>dirklogghe@hotmail.com</t>
  </si>
  <si>
    <t>Rene Laenen</t>
  </si>
  <si>
    <t>renelan</t>
  </si>
  <si>
    <t>Tom Cornelis</t>
  </si>
  <si>
    <t>tcorneli</t>
  </si>
  <si>
    <t>Nicole Nierinck</t>
  </si>
  <si>
    <t>nicooooo</t>
  </si>
  <si>
    <t>Westrand 2</t>
  </si>
  <si>
    <t>Marc Vloeberghen</t>
  </si>
  <si>
    <t>0494 98 61 42</t>
  </si>
  <si>
    <t>Marc.Vloeberghen1@telenet.be</t>
  </si>
  <si>
    <t>MarcVloe</t>
  </si>
  <si>
    <t>Linda Finaut</t>
  </si>
  <si>
    <t>lfin</t>
  </si>
  <si>
    <t>Mark Pieters</t>
  </si>
  <si>
    <t>St Titus</t>
  </si>
  <si>
    <t>Goeland Deyaert</t>
  </si>
  <si>
    <t>Cmdrgod</t>
  </si>
  <si>
    <t>Geert Van Soom</t>
  </si>
  <si>
    <t>Hatzfeld</t>
  </si>
  <si>
    <t>Leen Vervoort</t>
  </si>
  <si>
    <t>LV426</t>
  </si>
  <si>
    <t>Riviera 4</t>
  </si>
  <si>
    <t>Guy Vervloessem</t>
  </si>
  <si>
    <t>guy@intermarbelgium.com</t>
  </si>
  <si>
    <t>GuyVloe</t>
  </si>
  <si>
    <t>Leentje Verleyen</t>
  </si>
  <si>
    <t>LeentjeV</t>
  </si>
  <si>
    <t>Betty Luyckx</t>
  </si>
  <si>
    <t>Lubke</t>
  </si>
  <si>
    <t>Viviane Janssens</t>
  </si>
  <si>
    <t>VivJan</t>
  </si>
  <si>
    <t>Anthony Van Den Bossche</t>
  </si>
  <si>
    <t>Corneille Peeters</t>
  </si>
  <si>
    <t>0496 24 57 09</t>
  </si>
  <si>
    <t>GCM1</t>
  </si>
  <si>
    <t>Louki B</t>
  </si>
  <si>
    <t>Riviera 5.1</t>
  </si>
  <si>
    <t>Anke Vandenbergh</t>
  </si>
  <si>
    <t>Anke vdb</t>
  </si>
  <si>
    <t>vdbergh.anke@gmail.com</t>
  </si>
  <si>
    <t>Nic Vandenbergh</t>
  </si>
  <si>
    <t>nicvdb</t>
  </si>
  <si>
    <t>Maaike Van Ommeren</t>
  </si>
  <si>
    <t>Elijah91</t>
  </si>
  <si>
    <t>Arie Teeuw</t>
  </si>
  <si>
    <t>collega987</t>
  </si>
  <si>
    <t>Otto Van Schravendijk</t>
  </si>
  <si>
    <t>schotto</t>
  </si>
  <si>
    <t>Riviera 5.2</t>
  </si>
  <si>
    <t>Willy Vanderborcht</t>
  </si>
  <si>
    <t>hrfactory@hotmail.be</t>
  </si>
  <si>
    <t>WillyLeary</t>
  </si>
  <si>
    <t>Griet Van der Meer</t>
  </si>
  <si>
    <t>Grietvdm</t>
  </si>
  <si>
    <t>Tamara Stojanovic</t>
  </si>
  <si>
    <t>Tamarast</t>
  </si>
  <si>
    <t>Lieven De Schepper</t>
  </si>
  <si>
    <t>Crelli</t>
  </si>
  <si>
    <t>Begijntje 1</t>
  </si>
  <si>
    <t>Dirk Van Compernolle</t>
  </si>
  <si>
    <t>0477 47 16 30</t>
  </si>
  <si>
    <t>compi@telenet.be</t>
  </si>
  <si>
    <t>compi</t>
  </si>
  <si>
    <t>Piet Vandereet</t>
  </si>
  <si>
    <t>eternaldan</t>
  </si>
  <si>
    <t>Jens Jossaer</t>
  </si>
  <si>
    <t>swanchke</t>
  </si>
  <si>
    <t>Ben Vandereet</t>
  </si>
  <si>
    <t>benv</t>
  </si>
  <si>
    <t>Bogdan Bollack</t>
  </si>
  <si>
    <t>lenaIIII</t>
  </si>
  <si>
    <t>Hans Gelders</t>
  </si>
  <si>
    <t>hansgel</t>
  </si>
  <si>
    <t>0472 70 19 20</t>
  </si>
  <si>
    <t>0470 92 02 27</t>
  </si>
  <si>
    <t>Pieterman 2</t>
  </si>
  <si>
    <t>Rutger Van Mechelen</t>
  </si>
  <si>
    <t>0498 63 02 20</t>
  </si>
  <si>
    <t>rutgervanmechelen@hotmail.com</t>
  </si>
  <si>
    <t>Ilfuego333</t>
  </si>
  <si>
    <t>Caroline De Muynck</t>
  </si>
  <si>
    <t>carodm</t>
  </si>
  <si>
    <t>Kaveh Randjandiche</t>
  </si>
  <si>
    <t>kavehrand</t>
  </si>
  <si>
    <t>Louisa Henderickx</t>
  </si>
  <si>
    <t>TanteLou</t>
  </si>
  <si>
    <t>Nr 1</t>
  </si>
  <si>
    <t>Nr 2</t>
  </si>
  <si>
    <t>"Uit" ploeg (2)</t>
  </si>
  <si>
    <t>"Thuis" ploeg (1)</t>
  </si>
  <si>
    <t>S1</t>
  </si>
  <si>
    <t>S2</t>
  </si>
  <si>
    <t>S3</t>
  </si>
  <si>
    <t>S4</t>
  </si>
  <si>
    <t>S5</t>
  </si>
  <si>
    <t>Carlos Contreras</t>
  </si>
  <si>
    <t>carlos86</t>
  </si>
  <si>
    <t>Erik Klepke</t>
  </si>
  <si>
    <t>kleperi</t>
  </si>
  <si>
    <t>Stan Schreuder</t>
  </si>
  <si>
    <t>sschreuder</t>
  </si>
  <si>
    <t>Ranking</t>
  </si>
  <si>
    <t>drmarc49</t>
  </si>
  <si>
    <t>bily</t>
  </si>
  <si>
    <t>marcelvo20</t>
  </si>
  <si>
    <t>Ivan Peeters</t>
  </si>
  <si>
    <t>Ivan1963</t>
  </si>
  <si>
    <t>TOTAAL VP</t>
  </si>
  <si>
    <t>S6</t>
  </si>
  <si>
    <t>S8</t>
  </si>
  <si>
    <t>S7</t>
  </si>
  <si>
    <t>Speeldag 8</t>
  </si>
  <si>
    <t>Speeldag 7</t>
  </si>
  <si>
    <t>Speeldag 6</t>
  </si>
  <si>
    <t>Swiss</t>
  </si>
  <si>
    <t>KF1</t>
  </si>
  <si>
    <t>KF2</t>
  </si>
  <si>
    <t>KF3</t>
  </si>
  <si>
    <t>KF4</t>
  </si>
  <si>
    <t>Kwartfinales Play-Offs</t>
  </si>
  <si>
    <t>Halve Finales Play-Offs</t>
  </si>
  <si>
    <t>WIN KF</t>
  </si>
  <si>
    <t>HF1</t>
  </si>
  <si>
    <t>HF2</t>
  </si>
  <si>
    <t>WIN HF</t>
  </si>
  <si>
    <t>LOSS HF</t>
  </si>
  <si>
    <t>kF</t>
  </si>
  <si>
    <t>FIN</t>
  </si>
  <si>
    <t>FINALE</t>
  </si>
  <si>
    <t>Kleine Finale</t>
  </si>
  <si>
    <t>WIN FIN</t>
  </si>
  <si>
    <t>LOSS FIN</t>
  </si>
  <si>
    <t>WIN kF</t>
  </si>
  <si>
    <t>LOSS kF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</si>
</sst>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5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i/>
      <sz val="12"/>
      <color rgb="FFFFFF0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theme="5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ont="1"/>
    <xf numFmtId="0" fontId="7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7" fillId="0" borderId="0" xfId="0" applyNumberFormat="1" applyFont="1" applyBorder="1" applyAlignment="1">
      <alignment horizontal="left"/>
    </xf>
    <xf numFmtId="0" fontId="10" fillId="4" borderId="8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/>
    <xf numFmtId="0" fontId="0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0" fillId="0" borderId="0" xfId="0" applyNumberFormat="1" applyFill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13" fillId="0" borderId="0" xfId="1" applyFont="1" applyAlignment="1">
      <alignment horizontal="left"/>
    </xf>
    <xf numFmtId="0" fontId="2" fillId="0" borderId="0" xfId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11" xfId="0" applyFont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5" fillId="5" borderId="0" xfId="0" applyFont="1" applyFill="1"/>
    <xf numFmtId="2" fontId="10" fillId="5" borderId="0" xfId="0" applyNumberFormat="1" applyFont="1" applyFill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6" fillId="6" borderId="10" xfId="0" applyFont="1" applyFill="1" applyBorder="1"/>
    <xf numFmtId="0" fontId="17" fillId="6" borderId="10" xfId="0" applyFont="1" applyFill="1" applyBorder="1" applyAlignment="1">
      <alignment horizontal="center"/>
    </xf>
    <xf numFmtId="0" fontId="17" fillId="6" borderId="10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9" fillId="0" borderId="2" xfId="0" applyNumberFormat="1" applyFont="1" applyBorder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1" xfId="0" applyNumberFormat="1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0" fillId="7" borderId="8" xfId="0" applyFont="1" applyFill="1" applyBorder="1" applyAlignment="1">
      <alignment horizontal="center"/>
    </xf>
    <xf numFmtId="0" fontId="21" fillId="7" borderId="8" xfId="0" applyFont="1" applyFill="1" applyBorder="1" applyAlignment="1">
      <alignment horizontal="center"/>
    </xf>
    <xf numFmtId="0" fontId="20" fillId="7" borderId="7" xfId="0" applyFont="1" applyFill="1" applyBorder="1"/>
    <xf numFmtId="0" fontId="19" fillId="0" borderId="17" xfId="0" applyNumberFormat="1" applyFont="1" applyBorder="1" applyAlignment="1">
      <alignment horizontal="center"/>
    </xf>
    <xf numFmtId="0" fontId="19" fillId="0" borderId="20" xfId="0" applyNumberFormat="1" applyFont="1" applyBorder="1" applyAlignment="1">
      <alignment horizontal="center"/>
    </xf>
    <xf numFmtId="0" fontId="19" fillId="0" borderId="18" xfId="0" applyNumberFormat="1" applyFont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16" fillId="4" borderId="10" xfId="0" applyNumberFormat="1" applyFont="1" applyFill="1" applyBorder="1" applyAlignment="1">
      <alignment horizontal="center"/>
    </xf>
    <xf numFmtId="2" fontId="20" fillId="4" borderId="9" xfId="0" applyNumberFormat="1" applyFont="1" applyFill="1" applyBorder="1" applyAlignment="1">
      <alignment horizontal="center"/>
    </xf>
    <xf numFmtId="2" fontId="20" fillId="4" borderId="4" xfId="0" applyNumberFormat="1" applyFont="1" applyFill="1" applyBorder="1" applyAlignment="1">
      <alignment horizontal="center"/>
    </xf>
    <xf numFmtId="0" fontId="21" fillId="4" borderId="0" xfId="0" applyFont="1" applyFill="1" applyAlignment="1">
      <alignment horizontal="center"/>
    </xf>
    <xf numFmtId="0" fontId="22" fillId="4" borderId="0" xfId="0" applyNumberFormat="1" applyFont="1" applyFill="1" applyAlignment="1">
      <alignment horizontal="center"/>
    </xf>
    <xf numFmtId="0" fontId="22" fillId="4" borderId="0" xfId="0" applyFont="1" applyFill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17" fillId="4" borderId="10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/>
    </xf>
    <xf numFmtId="2" fontId="10" fillId="4" borderId="4" xfId="0" applyNumberFormat="1" applyFont="1" applyFill="1" applyBorder="1" applyAlignment="1">
      <alignment horizontal="center"/>
    </xf>
    <xf numFmtId="2" fontId="10" fillId="5" borderId="9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21" fillId="7" borderId="22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21" fillId="4" borderId="0" xfId="0" applyNumberFormat="1" applyFont="1" applyFill="1" applyAlignment="1">
      <alignment horizontal="center"/>
    </xf>
    <xf numFmtId="0" fontId="23" fillId="4" borderId="0" xfId="0" applyNumberFormat="1" applyFont="1" applyFill="1" applyAlignment="1">
      <alignment horizontal="center"/>
    </xf>
    <xf numFmtId="0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21" fillId="7" borderId="17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7" fontId="0" fillId="0" borderId="0" xfId="0" applyNumberFormat="1" applyAlignment="1">
      <alignment horizontal="center"/>
    </xf>
    <xf numFmtId="0" fontId="11" fillId="2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</cellXfs>
  <cellStyles count="2">
    <cellStyle name="Hyperlink" xfId="1" builtinId="8"/>
    <cellStyle name="Standaard" xfId="0" builtinId="0"/>
  </cellStyles>
  <dxfs count="155"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theme="5" tint="-0.24994659260841701"/>
        </right>
        <top/>
        <bottom/>
      </border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>
        <left style="medium">
          <color theme="9" tint="-0.24994659260841701"/>
        </left>
      </border>
    </dxf>
    <dxf>
      <font>
        <strike val="0"/>
        <outline val="0"/>
        <shadow val="0"/>
        <u val="none"/>
        <vertAlign val="baseline"/>
        <color rgb="FFC00000"/>
        <name val="Calibri"/>
        <family val="2"/>
        <scheme val="minor"/>
      </font>
      <numFmt numFmtId="0" formatCode="General"/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theme="5" tint="-0.24994659260841701"/>
        </right>
        <top/>
        <bottom/>
      </border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>
        <left style="medium">
          <color theme="9" tint="-0.24994659260841701"/>
        </left>
      </border>
    </dxf>
    <dxf>
      <font>
        <strike val="0"/>
        <outline val="0"/>
        <shadow val="0"/>
        <u val="none"/>
        <vertAlign val="baseline"/>
        <color rgb="FFC00000"/>
        <name val="Calibri"/>
        <family val="2"/>
        <scheme val="minor"/>
      </font>
      <numFmt numFmtId="0" formatCode="General"/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theme="5" tint="-0.24994659260841701"/>
        </right>
        <top/>
        <bottom/>
      </border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>
        <left style="medium">
          <color theme="9" tint="-0.24994659260841701"/>
        </left>
      </border>
    </dxf>
    <dxf>
      <font>
        <strike val="0"/>
        <outline val="0"/>
        <shadow val="0"/>
        <u val="none"/>
        <vertAlign val="baseline"/>
        <color rgb="FFC00000"/>
        <name val="Calibri"/>
        <family val="2"/>
        <scheme val="minor"/>
      </font>
      <numFmt numFmtId="0" formatCode="General"/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theme="5" tint="-0.24994659260841701"/>
        </right>
        <top/>
        <bottom/>
      </border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>
        <left style="medium">
          <color theme="9" tint="-0.24994659260841701"/>
        </left>
      </border>
    </dxf>
    <dxf>
      <font>
        <strike val="0"/>
        <outline val="0"/>
        <shadow val="0"/>
        <u val="none"/>
        <vertAlign val="baseline"/>
        <color rgb="FFC00000"/>
        <name val="Calibri"/>
        <family val="2"/>
        <scheme val="minor"/>
      </font>
      <numFmt numFmtId="0" formatCode="General"/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theme="5" tint="-0.24994659260841701"/>
        </right>
        <top/>
        <bottom/>
      </border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>
        <left style="medium">
          <color theme="9" tint="-0.24994659260841701"/>
        </left>
      </border>
    </dxf>
    <dxf>
      <font>
        <strike val="0"/>
        <outline val="0"/>
        <shadow val="0"/>
        <u val="none"/>
        <vertAlign val="baseline"/>
        <color rgb="FFC00000"/>
        <name val="Calibri"/>
        <family val="2"/>
        <scheme val="minor"/>
      </font>
      <numFmt numFmtId="0" formatCode="General"/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theme="5" tint="-0.24994659260841701"/>
        </right>
        <top/>
        <bottom/>
      </border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>
        <left style="medium">
          <color theme="9" tint="-0.24994659260841701"/>
        </left>
      </border>
    </dxf>
    <dxf>
      <font>
        <strike val="0"/>
        <outline val="0"/>
        <shadow val="0"/>
        <u val="none"/>
        <vertAlign val="baseline"/>
        <color rgb="FFC00000"/>
        <name val="Calibri"/>
        <family val="2"/>
        <scheme val="minor"/>
      </font>
      <numFmt numFmtId="0" formatCode="General"/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theme="5" tint="-0.24994659260841701"/>
        </right>
        <top/>
        <bottom/>
      </border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>
        <left style="medium">
          <color theme="9" tint="-0.24994659260841701"/>
        </left>
      </border>
    </dxf>
    <dxf>
      <font>
        <strike val="0"/>
        <outline val="0"/>
        <shadow val="0"/>
        <u val="none"/>
        <vertAlign val="baseline"/>
        <color rgb="FFC00000"/>
        <name val="Calibri"/>
        <family val="2"/>
        <scheme val="minor"/>
      </font>
      <numFmt numFmtId="0" formatCode="General"/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theme="5" tint="-0.24994659260841701"/>
        </right>
        <top/>
        <bottom/>
      </border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>
        <left style="medium">
          <color theme="9" tint="-0.24994659260841701"/>
        </left>
      </border>
    </dxf>
    <dxf>
      <font>
        <strike val="0"/>
        <outline val="0"/>
        <shadow val="0"/>
        <u val="none"/>
        <vertAlign val="baseline"/>
        <color rgb="FFC00000"/>
        <name val="Calibri"/>
        <family val="2"/>
        <scheme val="minor"/>
      </font>
      <numFmt numFmtId="0" formatCode="General"/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B05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</font>
      <alignment horizontal="left" vertical="bottom" textRotation="0" wrapText="0" indent="0" justifyLastLine="0" shrinkToFit="0" readingOrder="0"/>
    </dxf>
    <dxf>
      <font>
        <b val="0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</font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/>
        <i/>
        <strike val="0"/>
        <outline val="0"/>
        <shadow val="0"/>
        <u val="none"/>
        <vertAlign val="baseline"/>
        <sz val="11"/>
        <color theme="5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B050"/>
        <name val="Calibri"/>
        <family val="2"/>
        <scheme val="min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</font>
    </dxf>
    <dxf>
      <border>
        <bottom style="medium">
          <color indexed="64"/>
        </bottom>
      </border>
    </dxf>
    <dxf>
      <font>
        <i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24A7156-C6AA-4376-BD51-CA75E4BE9B00}" name="TBL_VP" displayName="TBL_VP" ref="B5:D106" totalsRowShown="0" headerRowDxfId="154" dataDxfId="153">
  <autoFilter ref="B5:D106" xr:uid="{FE54E85C-DA4B-4D56-B2BA-384D09906B74}"/>
  <tableColumns count="3">
    <tableColumn id="1" xr3:uid="{0E8506E7-4BA3-41F9-A3FB-F61D4B3FC0DF}" name="IMP" dataDxfId="152"/>
    <tableColumn id="2" xr3:uid="{422CC9A4-B4A0-4060-A3AC-07F6A88B858A}" name="Winner VP" dataDxfId="151"/>
    <tableColumn id="3" xr3:uid="{F0E4C670-96D8-462A-9A00-31232B56E92C}" name="Loser VP" dataDxfId="150"/>
  </tableColumns>
  <tableStyleInfo name="TableStyleLight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39B1867-EAD7-4326-8720-66322C7F4B00}" name="TBL_S2" displayName="TBL_S2" ref="B3:K15" totalsRowShown="0" headerRowDxfId="23" dataDxfId="22">
  <tableColumns count="10">
    <tableColumn id="1" xr3:uid="{AC74E449-45CD-4A0C-86B1-33B9BE91A541}" name="Nr 1" dataDxfId="21"/>
    <tableColumn id="5" xr3:uid="{EDFAFB7C-6D7D-4C3C-8F7E-99EB0288FCE0}" name="&quot;Thuis&quot; ploeg (1)" dataDxfId="20">
      <calculatedColumnFormula>VLOOKUP(TBL_S2[[#This Row],[Nr 1]],TBL_Team[],2,FALSE)</calculatedColumnFormula>
    </tableColumn>
    <tableColumn id="10" xr3:uid="{53E886FC-3FE2-49DE-96C2-F83365DDF559}" name="vs" dataDxfId="19"/>
    <tableColumn id="6" xr3:uid="{26F32E78-3AF6-4141-8251-7FA127F9418C}" name="&quot;Uit&quot; ploeg (2)" dataDxfId="18">
      <calculatedColumnFormula>VLOOKUP(TBL_S2[[#This Row],[Nr 2]],TBL_Team[],2,FALSE)</calculatedColumnFormula>
    </tableColumn>
    <tableColumn id="2" xr3:uid="{CD120C6A-13F7-44D6-99FA-22120088CF52}" name="Nr 2" dataDxfId="17"/>
    <tableColumn id="3" xr3:uid="{B543C1FE-C78E-44A3-AE99-2B7AF0963FE3}" name="IMP 1" dataDxfId="16"/>
    <tableColumn id="7" xr3:uid="{D510E3AA-4DD1-43BB-85FF-05EA61EA218F}" name="IMP 2" dataDxfId="15"/>
    <tableColumn id="9" xr3:uid="{49435F38-F456-4ABD-BE97-7BD9DE459A7D}" name="IMP Diff" dataDxfId="14">
      <calculatedColumnFormula xml:space="preserve"> ABS(TBL_S2[[#This Row],[IMP 2]]-TBL_S2[[#This Row],[IMP 1]])</calculatedColumnFormula>
    </tableColumn>
    <tableColumn id="8" xr3:uid="{8C8421C0-CEAF-4324-AB5A-D6C5E91E4918}" name="VP 1" dataDxfId="13">
      <calculatedColumnFormula xml:space="preserve"> IF(ISBLANK(TBL_S2[[#This Row],[IMP 1]]), "", IF(TBL_S2[[#This Row],[IMP 1]]&gt;TBL_S2[[#This Row],[IMP 2]], VLOOKUP(TBL_S2[[#This Row],[IMP Diff]],TBL_VP[], 2, TRUE), VLOOKUP(TBL_S2[[#This Row],[IMP Diff]],TBL_VP[], 3, TRUE)))</calculatedColumnFormula>
    </tableColumn>
    <tableColumn id="11" xr3:uid="{8580804C-E958-4E03-BEB6-F4F33FBDB75E}" name="VP 2" dataDxfId="12">
      <calculatedColumnFormula xml:space="preserve"> IF(ISBLANK(TBL_S2[[#This Row],[IMP 2]]), "", IF(TBL_S2[[#This Row],[IMP 2]]&gt;TBL_S2[[#This Row],[IMP 1]], VLOOKUP(TBL_S2[[#This Row],[IMP Diff]],TBL_VP[], 2, TRUE), VLOOKUP(TBL_S2[[#This Row],[IMP Diff]],TBL_VP[], 3, TRUE)))</calculatedColumnFormula>
    </tableColumn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6E2599-A689-46C4-91A9-A80F346CD83C}" name="TBL_S1" displayName="TBL_S1" ref="B3:K15" totalsRowShown="0" headerRowDxfId="11" dataDxfId="10">
  <tableColumns count="10">
    <tableColumn id="1" xr3:uid="{D8F04997-6BCB-4AA0-B5BF-2661FFB7CD4C}" name="Nr 1" dataDxfId="9"/>
    <tableColumn id="5" xr3:uid="{7450BB1A-AC2F-46DF-8C05-16EC389EA8AB}" name="&quot;Thuis&quot; ploeg (1)" dataDxfId="8">
      <calculatedColumnFormula>VLOOKUP(TBL_S1[[#This Row],[Nr 1]],TBL_Team[],2,FALSE)</calculatedColumnFormula>
    </tableColumn>
    <tableColumn id="10" xr3:uid="{658F9750-39A1-4AEA-94C9-D5923B95C3BC}" name="vs" dataDxfId="7"/>
    <tableColumn id="6" xr3:uid="{56815A9A-87F2-450F-B365-8F8CB63C093B}" name="&quot;Uit&quot; ploeg (2)" dataDxfId="6">
      <calculatedColumnFormula>VLOOKUP(TBL_S1[[#This Row],[Nr 2]],TBL_Team[],2,FALSE)</calculatedColumnFormula>
    </tableColumn>
    <tableColumn id="2" xr3:uid="{B2B41118-F335-4D87-B06A-7FA8068B3908}" name="Nr 2" dataDxfId="5"/>
    <tableColumn id="3" xr3:uid="{B484DE51-4D29-43FD-BA89-AC2B1ED8A36E}" name="IMP 1" dataDxfId="4"/>
    <tableColumn id="7" xr3:uid="{3434F943-6E88-4E0E-852C-EC97080172D7}" name="IMP 2" dataDxfId="3"/>
    <tableColumn id="9" xr3:uid="{2A20407F-F790-4222-9E61-478C9645ACF7}" name="IMP Diff" dataDxfId="2">
      <calculatedColumnFormula xml:space="preserve"> ABS(TBL_S1[[#This Row],[IMP 2]]-TBL_S1[[#This Row],[IMP 1]])</calculatedColumnFormula>
    </tableColumn>
    <tableColumn id="8" xr3:uid="{C14AF164-88EA-478D-BFFD-71DE1D0A810B}" name="VP 1" dataDxfId="1">
      <calculatedColumnFormula xml:space="preserve"> IF(ISBLANK(TBL_S1[[#This Row],[IMP 1]]), "", IF(TBL_S1[[#This Row],[IMP 1]]&gt;TBL_S1[[#This Row],[IMP 2]], VLOOKUP(TBL_S1[[#This Row],[IMP Diff]],TBL_VP[], 2, TRUE), VLOOKUP(TBL_S1[[#This Row],[IMP Diff]],TBL_VP[], 3, TRUE)))</calculatedColumnFormula>
    </tableColumn>
    <tableColumn id="11" xr3:uid="{C96F44D3-3796-416C-B5BE-5FFF65A66F95}" name="VP 2" dataDxfId="0">
      <calculatedColumnFormula xml:space="preserve"> IF(ISBLANK(TBL_S1[[#This Row],[IMP 2]]), "", IF(TBL_S1[[#This Row],[IMP 2]]&gt;TBL_S1[[#This Row],[IMP 1]], VLOOKUP(TBL_S1[[#This Row],[IMP Diff]],TBL_VP[], 2, TRUE), VLOOKUP(TBL_S1[[#This Row],[IMP Diff]],TBL_VP[], 3, TRUE)))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A0F3A8-04FB-436B-B518-8A99FA9D0B6D}" name="TBL_Team" displayName="TBL_Team" ref="B2:AC26" totalsRowShown="0" headerRowDxfId="149" dataDxfId="147" headerRowBorderDxfId="148" tableBorderDxfId="146">
  <sortState xmlns:xlrd2="http://schemas.microsoft.com/office/spreadsheetml/2017/richdata2" ref="B3:AC26">
    <sortCondition ref="B3:B26"/>
  </sortState>
  <tableColumns count="28">
    <tableColumn id="13" xr3:uid="{5E65BA49-A76A-45B7-AA9A-2CBECE698824}" name="Team Nr" dataDxfId="145"/>
    <tableColumn id="19" xr3:uid="{3DA38AE6-B6AD-41D1-BFF5-9C9F22ED53F3}" name="Team Naam" dataDxfId="144"/>
    <tableColumn id="1" xr3:uid="{D24AAE7D-EAEC-4155-A952-2ABC9EDEEA1C}" name="Naam Kapitein" dataDxfId="143"/>
    <tableColumn id="2" xr3:uid="{AADB2BDB-772B-4293-A6A6-0F1879E7DDD1}" name="GSM" dataDxfId="142"/>
    <tableColumn id="5" xr3:uid="{B4ABB1FA-BEEA-48D9-A01D-27D1E6471122}" name="Email" dataDxfId="141"/>
    <tableColumn id="16" xr3:uid="{D6C6CD31-AAB6-4DAB-BB8B-0F1E0678146C}" name="VBL nr" dataDxfId="140" dataCellStyle="Hyperlink"/>
    <tableColumn id="10" xr3:uid="{07F1EAA2-9A8F-4DD1-815B-4A19D0CFD752}" name="BBO Alias" dataDxfId="139" dataCellStyle="Hyperlink"/>
    <tableColumn id="3" xr3:uid="{9A4BACCB-2455-420F-BAF2-E888B6055403}" name="Speler 2" dataDxfId="138"/>
    <tableColumn id="17" xr3:uid="{CE0C8098-ECF3-4CBB-B5F5-881487B619E1}" name="VBL 2" dataDxfId="137"/>
    <tableColumn id="4" xr3:uid="{FCC17737-5D11-4130-8AE0-D3AA33C8898D}" name="Alias 2" dataDxfId="136"/>
    <tableColumn id="11" xr3:uid="{69511A72-369F-48AB-9840-8EA6BC9B58FC}" name="Speler 3" dataDxfId="135"/>
    <tableColumn id="18" xr3:uid="{2B333DD0-5433-457D-AE8D-021BB43E3FF0}" name="VBL 3" dataDxfId="134"/>
    <tableColumn id="12" xr3:uid="{EA27FD52-A6DA-4F60-862C-22D294B16C39}" name="Alias 3" dataDxfId="133"/>
    <tableColumn id="14" xr3:uid="{A658F46C-3A15-4430-83AD-80AB378F2B62}" name="Speler 4" dataDxfId="132"/>
    <tableColumn id="20" xr3:uid="{F19366E2-440F-42AC-A3C6-0EA40A6ECD5B}" name="VBL 4" dataDxfId="131"/>
    <tableColumn id="15" xr3:uid="{5BAB522E-4C38-4FA9-9902-62354F9AE284}" name="Alias 4" dataDxfId="130"/>
    <tableColumn id="23" xr3:uid="{80205260-C174-4E96-8521-6F0F448F2DAF}" name="Speler 5" dataDxfId="129"/>
    <tableColumn id="24" xr3:uid="{F1FCB2A1-F751-4E47-A276-2D43276E7C82}" name="VBL 5" dataDxfId="128"/>
    <tableColumn id="25" xr3:uid="{2E5A4D31-401F-415E-81CC-8B1F293F61AF}" name="Alias 5" dataDxfId="127"/>
    <tableColumn id="26" xr3:uid="{41ACE692-1F48-4BFC-AC83-B6262F0E571E}" name="Speler 6" dataDxfId="126"/>
    <tableColumn id="27" xr3:uid="{6E974C74-8B06-480D-9DF2-5563B8BB4023}" name="VBL 6" dataDxfId="125"/>
    <tableColumn id="28" xr3:uid="{045B49F5-A9F0-4151-A203-C8A8CB26E8DD}" name="Alias 6" dataDxfId="124"/>
    <tableColumn id="7" xr3:uid="{E4272423-6B25-490C-BD66-049E3A922B1F}" name="Speler 7" dataDxfId="123"/>
    <tableColumn id="21" xr3:uid="{01512ADA-D673-49AF-9ADE-A53A8B01B3BB}" name="VBL 7" dataDxfId="122"/>
    <tableColumn id="9" xr3:uid="{CA6E9C44-7EED-41B9-BBC3-9AD6B4E5E646}" name="Alias 7" dataDxfId="121"/>
    <tableColumn id="6" xr3:uid="{1DB7218F-B63E-4DE5-8B77-6ED4CCA9F633}" name="Speler 8" dataDxfId="120" dataCellStyle="Hyperlink"/>
    <tableColumn id="22" xr3:uid="{94A28455-7B33-4D9B-A03E-CE87C895B3AC}" name="VBL 8" dataDxfId="119"/>
    <tableColumn id="8" xr3:uid="{FD36975B-908A-4FFD-A65E-00BDFCF18E14}" name="Alias 8" dataDxfId="1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C31AA37-3E85-4533-AEDD-3D9BC848DCC4}" name="TBL_Rank" displayName="TBL_Rank" ref="C3:U27" totalsRowShown="0" headerRowDxfId="117" dataDxfId="116" tableBorderDxfId="115">
  <tableColumns count="19">
    <tableColumn id="1" xr3:uid="{342F7F42-1423-4866-88C8-7AB28F9DDD43}" name="Team Nr" dataDxfId="114"/>
    <tableColumn id="2" xr3:uid="{79ACBB33-6C92-4454-83D6-C722F8EE03A4}" name="Team Naam" dataDxfId="113">
      <calculatedColumnFormula xml:space="preserve"> VLOOKUP(TBL_Rank[[#This Row],[Team Nr]],TBL_Team[],2,FALSE)</calculatedColumnFormula>
    </tableColumn>
    <tableColumn id="10" xr3:uid="{6C897107-E477-4299-8472-9218F518CB5F}" name="TOTAAL VP" dataDxfId="112">
      <calculatedColumnFormula xml:space="preserve"> SUM(TBL_Rank[[#This Row],[Speeldag 1]:[Speeldag 8]])</calculatedColumnFormula>
    </tableColumn>
    <tableColumn id="8" xr3:uid="{1743524D-1CCC-4A4B-A5C2-2E7CF5BD2757}" name="S1" dataDxfId="111">
      <calculatedColumnFormula xml:space="preserve"> IFERROR(VLOOKUP(TBL_Rank[[#This Row],[Team Nr]],TBL_S1[[Nr 1]:[Nr 2]],5,FALSE), INDEX(TBL_S1[Nr 1], MATCH(TBL_Rank[[#This Row],[Team Nr]],TBL_S1[Nr 2],0)))</calculatedColumnFormula>
    </tableColumn>
    <tableColumn id="9" xr3:uid="{181EE12C-DE47-4310-8498-9F3A45FC0B13}" name="S2" dataDxfId="110">
      <calculatedColumnFormula xml:space="preserve"> IFERROR(VLOOKUP(TBL_Rank[[#This Row],[Team Nr]],TBL_S2[[Nr 1]:[Nr 2]],5,FALSE), INDEX(TBL_S2[Nr 1], MATCH(TBL_Rank[[#This Row],[Team Nr]],TBL_S2[Nr 2],0)))</calculatedColumnFormula>
    </tableColumn>
    <tableColumn id="11" xr3:uid="{DF58E59B-22C1-4648-B74A-DFB705797A70}" name="S3" dataDxfId="109">
      <calculatedColumnFormula xml:space="preserve"> IFERROR(VLOOKUP(TBL_Rank[[#This Row],[Team Nr]],TBL_S3[[Nr 1]:[Nr 2]],5,FALSE), INDEX(TBL_S3[Nr 1], MATCH(TBL_Rank[[#This Row],[Team Nr]],TBL_S3[Nr 2],0)))</calculatedColumnFormula>
    </tableColumn>
    <tableColumn id="12" xr3:uid="{B4A27DED-9438-4CF9-B14D-EB4F1A512FB2}" name="S4" dataDxfId="108">
      <calculatedColumnFormula xml:space="preserve"> IFERROR(VLOOKUP(TBL_Rank[[#This Row],[Team Nr]],TBL_S4[[Nr 1]:[Nr 2]],5,FALSE), INDEX(TBL_S4[Nr 1], MATCH(TBL_Rank[[#This Row],[Team Nr]],TBL_S4[Nr 2],0)))</calculatedColumnFormula>
    </tableColumn>
    <tableColumn id="18" xr3:uid="{674F26F5-715D-4068-A1BD-12E742EA8F85}" name="S5" dataDxfId="107">
      <calculatedColumnFormula xml:space="preserve"> IFERROR(VLOOKUP(TBL_Rank[[#This Row],[Team Nr]],TBL_S5[[Nr 1]:[Nr 2]],5,FALSE), INDEX(TBL_S5[Nr 1], MATCH(TBL_Rank[[#This Row],[Team Nr]],TBL_S5[Nr 2],0)))</calculatedColumnFormula>
    </tableColumn>
    <tableColumn id="17" xr3:uid="{17566B3E-D6D0-4815-A56C-E12FD7AEABCA}" name="S6" dataDxfId="106"/>
    <tableColumn id="16" xr3:uid="{20C47BAC-6AAB-4151-83F8-BA6850B7A289}" name="S7" dataDxfId="105"/>
    <tableColumn id="13" xr3:uid="{E5B4689C-3CA8-4012-B3AD-826167D8FC92}" name="S8" dataDxfId="104"/>
    <tableColumn id="3" xr3:uid="{EA492BFD-EFC3-4A90-BF0F-FA8B75B66542}" name="Speeldag 1" dataDxfId="103">
      <calculatedColumnFormula xml:space="preserve"> IFERROR(VLOOKUP(TBL_Rank[[#This Row],[Team Naam]],TBL_S1[["Thuis" ploeg (1)]:[VP 2]],8,FALSE), VLOOKUP(TBL_Rank[[#This Row],[Team Naam]],TBL_S1[["Uit" ploeg (2)]:[VP 2]],7,FALSE))</calculatedColumnFormula>
    </tableColumn>
    <tableColumn id="4" xr3:uid="{806C5A52-54F6-46A6-A9C2-C642444B2550}" name="Speeldag 2" dataDxfId="102">
      <calculatedColumnFormula xml:space="preserve"> IFERROR(VLOOKUP(TBL_Rank[[#This Row],[Team Naam]],TBL_S2[["Thuis" ploeg (1)]:[VP 2]],8,FALSE), VLOOKUP(TBL_Rank[[#This Row],[Team Naam]],TBL_S2[["Uit" ploeg (2)]:[VP 2]],7,FALSE))</calculatedColumnFormula>
    </tableColumn>
    <tableColumn id="5" xr3:uid="{F29F7971-5D0E-49D0-9F14-0E658B7EF9D6}" name="Speeldag 3" dataDxfId="101">
      <calculatedColumnFormula xml:space="preserve"> IFERROR(VLOOKUP(TBL_Rank[[#This Row],[Team Naam]],TBL_S3[["Thuis" ploeg (1)]:[VP 2]],8,FALSE), VLOOKUP(TBL_Rank[[#This Row],[Team Naam]],TBL_S3[["Uit" ploeg (2)]:[VP 2]],7,FALSE))</calculatedColumnFormula>
    </tableColumn>
    <tableColumn id="6" xr3:uid="{5B1056FB-B9E5-4BD5-98FC-9CE14175158A}" name="Speeldag 4" dataDxfId="100">
      <calculatedColumnFormula xml:space="preserve"> IFERROR(VLOOKUP(TBL_Rank[[#This Row],[Team Naam]],TBL_S4[["Thuis" ploeg (1)]:[VP 2]],8,FALSE), VLOOKUP(TBL_Rank[[#This Row],[Team Naam]],TBL_S4[["Uit" ploeg (2)]:[VP 2]],7,FALSE))</calculatedColumnFormula>
    </tableColumn>
    <tableColumn id="19" xr3:uid="{911200C6-6396-437D-9116-A288F5D1EAF4}" name="Speeldag 5" dataDxfId="99">
      <calculatedColumnFormula xml:space="preserve"> IFERROR(VLOOKUP(TBL_Rank[[#This Row],[Team Naam]],TBL_S5[["Thuis" ploeg (1)]:[VP 2]],8,FALSE), VLOOKUP(TBL_Rank[[#This Row],[Team Naam]],TBL_S5[["Uit" ploeg (2)]:[VP 2]],7,FALSE))</calculatedColumnFormula>
    </tableColumn>
    <tableColumn id="21" xr3:uid="{534E01AA-7DE8-4724-A3D3-5F175ED5B2AE}" name="Speeldag 6" dataDxfId="98">
      <calculatedColumnFormula xml:space="preserve"> IFERROR(VLOOKUP(TBL_Rank[[#This Row],[Team Naam]],TBL_S6[["Thuis" ploeg (1)]:[VP 2]],8,FALSE), VLOOKUP(TBL_Rank[[#This Row],[Team Naam]],TBL_S6[["Uit" ploeg (2)]:[VP 2]],7,FALSE))</calculatedColumnFormula>
    </tableColumn>
    <tableColumn id="20" xr3:uid="{887F63B4-E4CA-4E7E-9F8E-54C27772DA15}" name="Speeldag 7" dataDxfId="97">
      <calculatedColumnFormula xml:space="preserve"> IFERROR(VLOOKUP(TBL_Rank[[#This Row],[Team Naam]],TBL_S7[["Thuis" ploeg (1)]:[VP 2]],8,FALSE), VLOOKUP(TBL_Rank[[#This Row],[Team Naam]],TBL_S7[["Uit" ploeg (2)]:[VP 2]],7,FALSE))</calculatedColumnFormula>
    </tableColumn>
    <tableColumn id="7" xr3:uid="{A1666474-D52C-410E-BF22-B87BC1FAA07F}" name="Speeldag 8" dataDxfId="96">
      <calculatedColumnFormula xml:space="preserve"> IFERROR(VLOOKUP(TBL_Rank[[#This Row],[Team Naam]],TBL_S8[["Thuis" ploeg (1)]:[VP 2]],8,FALSE), VLOOKUP(TBL_Rank[[#This Row],[Team Naam]],TBL_S8[["Uit" ploeg (2)]:[VP 2]],7,FALSE))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56ED87F-541F-4955-8751-070302C16589}" name="TBL_S8" displayName="TBL_S8" ref="B3:K18" totalsRowShown="0" headerRowDxfId="95" dataDxfId="94">
  <tableColumns count="10">
    <tableColumn id="1" xr3:uid="{321F4187-4026-4FE6-9EE1-F4E8E366A5E6}" name="Nr 1" dataDxfId="93"/>
    <tableColumn id="5" xr3:uid="{05673A92-072A-497F-AB45-AEF979313FA2}" name="&quot;Thuis&quot; ploeg (1)" dataDxfId="92">
      <calculatedColumnFormula>VLOOKUP(TBL_S8[[#This Row],[Nr 1]],TBL_Team[],2,FALSE)</calculatedColumnFormula>
    </tableColumn>
    <tableColumn id="10" xr3:uid="{94BD6B75-C537-4B46-B3E6-49155EA12624}" name="vs" dataDxfId="91"/>
    <tableColumn id="6" xr3:uid="{66687E4E-CD93-4FB2-A9E2-998A57BFBD5B}" name="&quot;Uit&quot; ploeg (2)" dataDxfId="90">
      <calculatedColumnFormula>VLOOKUP(TBL_S8[[#This Row],[Nr 2]],TBL_Team[],2,FALSE)</calculatedColumnFormula>
    </tableColumn>
    <tableColumn id="2" xr3:uid="{527F5BD4-6D98-402D-AA49-DBC65A2C0476}" name="Nr 2" dataDxfId="89"/>
    <tableColumn id="3" xr3:uid="{653BB930-5898-4EE9-B176-DAE5246A8A31}" name="IMP 1" dataDxfId="88"/>
    <tableColumn id="7" xr3:uid="{CDB61232-BE4C-4A62-BDB2-63F2E5940CEF}" name="IMP 2" dataDxfId="87"/>
    <tableColumn id="9" xr3:uid="{3328072C-ADEE-4A3F-8DD3-570E75906041}" name="IMP Diff" dataDxfId="86">
      <calculatedColumnFormula xml:space="preserve"> ABS(TBL_S8[[#This Row],[IMP 2]]-TBL_S8[[#This Row],[IMP 1]])</calculatedColumnFormula>
    </tableColumn>
    <tableColumn id="8" xr3:uid="{6536741C-D82B-43A7-BBF8-CD59BBC6F12A}" name="VP 1" dataDxfId="85">
      <calculatedColumnFormula xml:space="preserve"> IF(ISBLANK(TBL_S8[[#This Row],[IMP 1]]), "", IF(TBL_S8[[#This Row],[IMP 1]]&gt;TBL_S8[[#This Row],[IMP 2]], VLOOKUP(TBL_S8[[#This Row],[IMP Diff]],TBL_VP[], 2, TRUE), VLOOKUP(TBL_S8[[#This Row],[IMP Diff]],TBL_VP[], 3, TRUE)))</calculatedColumnFormula>
    </tableColumn>
    <tableColumn id="11" xr3:uid="{3686F5FC-F818-47B2-9C7F-D39DFB98B26D}" name="VP 2" dataDxfId="84">
      <calculatedColumnFormula xml:space="preserve"> IF(ISBLANK(TBL_S8[[#This Row],[IMP 2]]), "", IF(TBL_S8[[#This Row],[IMP 2]]&gt;TBL_S8[[#This Row],[IMP 1]], VLOOKUP(TBL_S8[[#This Row],[IMP Diff]],TBL_VP[], 2, TRUE), VLOOKUP(TBL_S8[[#This Row],[IMP Diff]],TBL_VP[], 3, TRUE)))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63861C2-15DB-4549-9DC2-371FB12BA5FC}" name="TBL_S7" displayName="TBL_S7" ref="B3:K17" totalsRowShown="0" headerRowDxfId="83" dataDxfId="82">
  <tableColumns count="10">
    <tableColumn id="1" xr3:uid="{20239C28-8B25-43AE-BFF7-45A1063A0B4B}" name="Nr 1" dataDxfId="81"/>
    <tableColumn id="5" xr3:uid="{E98BF1BD-7932-407F-8B67-885DBA7DEF6D}" name="&quot;Thuis&quot; ploeg (1)" dataDxfId="80">
      <calculatedColumnFormula>VLOOKUP(TBL_S7[[#This Row],[Nr 1]],TBL_Team[],2,FALSE)</calculatedColumnFormula>
    </tableColumn>
    <tableColumn id="10" xr3:uid="{886F98B6-687E-4F61-8795-F2BA282759A7}" name="vs" dataDxfId="79"/>
    <tableColumn id="6" xr3:uid="{87B800B5-BDC8-48F6-BE82-1192496E50EF}" name="&quot;Uit&quot; ploeg (2)" dataDxfId="78">
      <calculatedColumnFormula>VLOOKUP(TBL_S7[[#This Row],[Nr 2]],TBL_Team[],2,FALSE)</calculatedColumnFormula>
    </tableColumn>
    <tableColumn id="2" xr3:uid="{CF832FC7-6AFB-4B66-B6D2-EC79E8799A3B}" name="Nr 2" dataDxfId="77"/>
    <tableColumn id="3" xr3:uid="{B1154BD2-92F3-493F-A997-3D44E6F531E7}" name="IMP 1" dataDxfId="76"/>
    <tableColumn id="7" xr3:uid="{7C965EFA-EC94-4DB6-A7D3-59DE7DC9197A}" name="IMP 2" dataDxfId="75"/>
    <tableColumn id="9" xr3:uid="{ADC6C2FE-E004-4AE4-928E-6A97F5B97455}" name="IMP Diff" dataDxfId="74">
      <calculatedColumnFormula xml:space="preserve"> ABS(TBL_S7[[#This Row],[IMP 2]]-TBL_S7[[#This Row],[IMP 1]])</calculatedColumnFormula>
    </tableColumn>
    <tableColumn id="8" xr3:uid="{B9D2DC05-5EEC-4181-940F-C2EA74B0C1AE}" name="VP 1" dataDxfId="73">
      <calculatedColumnFormula xml:space="preserve"> IF(ISBLANK(TBL_S7[[#This Row],[IMP 1]]), "", IF(TBL_S7[[#This Row],[IMP 1]]&gt;TBL_S7[[#This Row],[IMP 2]], VLOOKUP(TBL_S7[[#This Row],[IMP Diff]],TBL_VP[], 2, TRUE), VLOOKUP(TBL_S7[[#This Row],[IMP Diff]],TBL_VP[], 3, TRUE)))</calculatedColumnFormula>
    </tableColumn>
    <tableColumn id="11" xr3:uid="{5061CDAA-E805-4C32-8426-A6C7921B0089}" name="VP 2" dataDxfId="72">
      <calculatedColumnFormula xml:space="preserve"> IF(ISBLANK(TBL_S7[[#This Row],[IMP 2]]), "", IF(TBL_S7[[#This Row],[IMP 2]]&gt;TBL_S7[[#This Row],[IMP 1]], VLOOKUP(TBL_S7[[#This Row],[IMP Diff]],TBL_VP[], 2, TRUE), VLOOKUP(TBL_S7[[#This Row],[IMP Diff]],TBL_VP[], 3, TRUE)))</calculatedColumnFormula>
    </tableColumn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C01A759-AA7E-4B43-AADB-D8AB7F21518B}" name="TBL_S6" displayName="TBL_S6" ref="B3:K17" totalsRowShown="0" headerRowDxfId="71" dataDxfId="70">
  <tableColumns count="10">
    <tableColumn id="1" xr3:uid="{D479666A-3F6B-4C17-96A4-F6932B8A86A4}" name="Nr 1" dataDxfId="69"/>
    <tableColumn id="5" xr3:uid="{93FB5736-48BF-4B97-A2FF-D2DD408EDFC8}" name="&quot;Thuis&quot; ploeg (1)" dataDxfId="68">
      <calculatedColumnFormula>VLOOKUP(TBL_S6[[#This Row],[Nr 1]],TBL_Team[],2,FALSE)</calculatedColumnFormula>
    </tableColumn>
    <tableColumn id="10" xr3:uid="{C3D1FFA3-FBC1-4D12-ACF2-609A07E9B308}" name="vs" dataDxfId="67"/>
    <tableColumn id="6" xr3:uid="{6C934828-901C-4553-A6FD-0A6550FE677B}" name="&quot;Uit&quot; ploeg (2)" dataDxfId="66">
      <calculatedColumnFormula>VLOOKUP(TBL_S6[[#This Row],[Nr 2]],TBL_Team[],2,FALSE)</calculatedColumnFormula>
    </tableColumn>
    <tableColumn id="2" xr3:uid="{F26E473B-13D3-4002-AECB-E7FBD4779FC7}" name="Nr 2" dataDxfId="65"/>
    <tableColumn id="3" xr3:uid="{CEB78D8B-F2F2-454E-BFB5-C7707FBF0138}" name="IMP 1" dataDxfId="64"/>
    <tableColumn id="7" xr3:uid="{F6B244F8-621C-4FF3-8D15-48DCCDBBD896}" name="IMP 2" dataDxfId="63"/>
    <tableColumn id="9" xr3:uid="{FC823576-F8A3-4BCD-B010-FF3F06130AC1}" name="IMP Diff" dataDxfId="62">
      <calculatedColumnFormula xml:space="preserve"> ABS(TBL_S6[[#This Row],[IMP 2]]-TBL_S6[[#This Row],[IMP 1]])</calculatedColumnFormula>
    </tableColumn>
    <tableColumn id="8" xr3:uid="{81AF7BC0-7283-44EE-A98A-7A3C36CC2970}" name="VP 1" dataDxfId="61">
      <calculatedColumnFormula xml:space="preserve"> IF(ISBLANK(TBL_S6[[#This Row],[IMP 1]]), "", IF(TBL_S6[[#This Row],[IMP 1]]&gt;TBL_S6[[#This Row],[IMP 2]], VLOOKUP(TBL_S6[[#This Row],[IMP Diff]],TBL_VP[], 2, TRUE), VLOOKUP(TBL_S6[[#This Row],[IMP Diff]],TBL_VP[], 3, TRUE)))</calculatedColumnFormula>
    </tableColumn>
    <tableColumn id="11" xr3:uid="{CA858423-58F4-4696-8EAE-84913DF2A82E}" name="VP 2" dataDxfId="60">
      <calculatedColumnFormula xml:space="preserve"> IF(ISBLANK(TBL_S6[[#This Row],[IMP 2]]), "", IF(TBL_S6[[#This Row],[IMP 2]]&gt;TBL_S6[[#This Row],[IMP 1]], VLOOKUP(TBL_S6[[#This Row],[IMP Diff]],TBL_VP[], 2, TRUE), VLOOKUP(TBL_S6[[#This Row],[IMP Diff]],TBL_VP[], 3, TRUE)))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A8FB609-EDD8-4D36-ACB7-30A3B61E1F23}" name="TBL_S5" displayName="TBL_S5" ref="B3:K15" totalsRowShown="0" headerRowDxfId="59" dataDxfId="58">
  <tableColumns count="10">
    <tableColumn id="1" xr3:uid="{3C257385-E1F3-4C1C-A349-CDB9FF9046F6}" name="Nr 1" dataDxfId="57"/>
    <tableColumn id="5" xr3:uid="{A471327C-2DCF-4446-B805-5E5A23B3F078}" name="&quot;Thuis&quot; ploeg (1)" dataDxfId="56">
      <calculatedColumnFormula>VLOOKUP(TBL_S5[[#This Row],[Nr 1]],TBL_Team[],2,FALSE)</calculatedColumnFormula>
    </tableColumn>
    <tableColumn id="10" xr3:uid="{46F747D7-7938-4895-83F1-72930AA0BA74}" name="vs" dataDxfId="55"/>
    <tableColumn id="6" xr3:uid="{02B000CB-F620-4FE9-B979-AA4DCBA0046B}" name="&quot;Uit&quot; ploeg (2)" dataDxfId="54">
      <calculatedColumnFormula>VLOOKUP(TBL_S5[[#This Row],[Nr 2]],TBL_Team[],2,FALSE)</calculatedColumnFormula>
    </tableColumn>
    <tableColumn id="2" xr3:uid="{58237BF8-1B6D-4251-BB81-C22C17F6E302}" name="Nr 2" dataDxfId="53"/>
    <tableColumn id="3" xr3:uid="{78D34BE1-F0E3-4C53-BB8F-BFAE3FF17FEE}" name="IMP 1" dataDxfId="52"/>
    <tableColumn id="7" xr3:uid="{DBE71D13-860B-48D4-86CA-AD462C7785B8}" name="IMP 2" dataDxfId="51"/>
    <tableColumn id="9" xr3:uid="{4C4584D5-8E6D-4DF5-B365-94BEC9736C77}" name="IMP Diff" dataDxfId="50">
      <calculatedColumnFormula xml:space="preserve"> ABS(TBL_S5[[#This Row],[IMP 2]]-TBL_S5[[#This Row],[IMP 1]])</calculatedColumnFormula>
    </tableColumn>
    <tableColumn id="8" xr3:uid="{C3964CD9-28AF-43E3-AAF9-CB2F381D6602}" name="VP 1" dataDxfId="49">
      <calculatedColumnFormula xml:space="preserve"> IF(ISBLANK(TBL_S5[[#This Row],[IMP 1]]), "", IF(TBL_S5[[#This Row],[IMP 1]]&gt;TBL_S5[[#This Row],[IMP 2]], VLOOKUP(TBL_S5[[#This Row],[IMP Diff]],TBL_VP[], 2, TRUE), VLOOKUP(TBL_S5[[#This Row],[IMP Diff]],TBL_VP[], 3, TRUE)))</calculatedColumnFormula>
    </tableColumn>
    <tableColumn id="11" xr3:uid="{264DAAC7-44E5-4F63-95A8-241587D419AC}" name="VP 2" dataDxfId="48">
      <calculatedColumnFormula xml:space="preserve"> IF(ISBLANK(TBL_S5[[#This Row],[IMP 2]]), "", IF(TBL_S5[[#This Row],[IMP 2]]&gt;TBL_S5[[#This Row],[IMP 1]], VLOOKUP(TBL_S5[[#This Row],[IMP Diff]],TBL_VP[], 2, TRUE), VLOOKUP(TBL_S5[[#This Row],[IMP Diff]],TBL_VP[], 3, TRUE)))</calculatedColumnFormula>
    </tableColumn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A7332FE-CFB8-483C-928C-08E6ABDAE2FB}" name="TBL_S4" displayName="TBL_S4" ref="B3:K15" totalsRowShown="0" headerRowDxfId="47" dataDxfId="46">
  <tableColumns count="10">
    <tableColumn id="1" xr3:uid="{8BE0D1D5-F332-48BD-9C4C-FDA6ABA835E7}" name="Nr 1" dataDxfId="45"/>
    <tableColumn id="5" xr3:uid="{D948E7D6-4535-478A-83BB-A40925FF6B4B}" name="&quot;Thuis&quot; ploeg (1)" dataDxfId="44">
      <calculatedColumnFormula>VLOOKUP(TBL_S4[[#This Row],[Nr 1]],TBL_Team[],2,FALSE)</calculatedColumnFormula>
    </tableColumn>
    <tableColumn id="10" xr3:uid="{E1DB2E68-5F25-4DD4-9BEC-DE36438323A7}" name="vs" dataDxfId="43"/>
    <tableColumn id="6" xr3:uid="{7E84C716-2717-4062-87DF-103C0E32BB3B}" name="&quot;Uit&quot; ploeg (2)" dataDxfId="42">
      <calculatedColumnFormula>VLOOKUP(TBL_S4[[#This Row],[Nr 2]],TBL_Team[],2,FALSE)</calculatedColumnFormula>
    </tableColumn>
    <tableColumn id="2" xr3:uid="{2C568B07-9C06-432A-9376-93A61CA99022}" name="Nr 2" dataDxfId="41"/>
    <tableColumn id="3" xr3:uid="{B7DE3FD2-1F21-44BF-A12A-9F86BB8F48D8}" name="IMP 1" dataDxfId="40"/>
    <tableColumn id="7" xr3:uid="{F79A7B5D-500C-4B94-A120-808270661E99}" name="IMP 2" dataDxfId="39"/>
    <tableColumn id="9" xr3:uid="{89BC0505-B82A-4B69-B91F-052B2DD1EA9F}" name="IMP Diff" dataDxfId="38">
      <calculatedColumnFormula xml:space="preserve"> ABS(TBL_S4[[#This Row],[IMP 2]]-TBL_S4[[#This Row],[IMP 1]])</calculatedColumnFormula>
    </tableColumn>
    <tableColumn id="8" xr3:uid="{A9764B4F-1BFE-46D5-A846-B3985BAC99FE}" name="VP 1" dataDxfId="37">
      <calculatedColumnFormula xml:space="preserve"> IF(ISBLANK(TBL_S4[[#This Row],[IMP 1]]), "", IF(TBL_S4[[#This Row],[IMP 1]]&gt;TBL_S4[[#This Row],[IMP 2]], VLOOKUP(TBL_S4[[#This Row],[IMP Diff]],TBL_VP[], 2, TRUE), VLOOKUP(TBL_S4[[#This Row],[IMP Diff]],TBL_VP[], 3, TRUE)))</calculatedColumnFormula>
    </tableColumn>
    <tableColumn id="11" xr3:uid="{95588C23-07AA-4C51-BA45-79575E5F3B11}" name="VP 2" dataDxfId="36">
      <calculatedColumnFormula xml:space="preserve"> IF(ISBLANK(TBL_S4[[#This Row],[IMP 2]]), "", IF(TBL_S4[[#This Row],[IMP 2]]&gt;TBL_S4[[#This Row],[IMP 1]], VLOOKUP(TBL_S4[[#This Row],[IMP Diff]],TBL_VP[], 2, TRUE), VLOOKUP(TBL_S4[[#This Row],[IMP Diff]],TBL_VP[], 3, TRUE)))</calculatedColumnFormula>
    </tableColumn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0E9A8EC-3266-42E9-92F1-4A74FA9303BF}" name="TBL_S3" displayName="TBL_S3" ref="B3:K15" totalsRowShown="0" headerRowDxfId="35" dataDxfId="34">
  <tableColumns count="10">
    <tableColumn id="1" xr3:uid="{449B0458-881E-4FA1-ADFD-83F84068E1D0}" name="Nr 1" dataDxfId="33"/>
    <tableColumn id="5" xr3:uid="{73C53952-257F-4087-8CD1-15B659E76198}" name="&quot;Thuis&quot; ploeg (1)" dataDxfId="32">
      <calculatedColumnFormula>VLOOKUP(TBL_S3[[#This Row],[Nr 1]],TBL_Team[],2,FALSE)</calculatedColumnFormula>
    </tableColumn>
    <tableColumn id="10" xr3:uid="{ACDE4F59-CA90-4AF3-9ADE-8776331D5567}" name="vs" dataDxfId="31"/>
    <tableColumn id="6" xr3:uid="{2F2D9F93-A927-4293-B012-8E788DC51765}" name="&quot;Uit&quot; ploeg (2)" dataDxfId="30">
      <calculatedColumnFormula>VLOOKUP(TBL_S3[[#This Row],[Nr 2]],TBL_Team[],2,FALSE)</calculatedColumnFormula>
    </tableColumn>
    <tableColumn id="2" xr3:uid="{73A75DC9-5825-4822-91E4-9CD7619045A0}" name="Nr 2" dataDxfId="29"/>
    <tableColumn id="3" xr3:uid="{CACEF7BC-F3F6-45FB-9334-C977CDF44A8C}" name="IMP 1" dataDxfId="28"/>
    <tableColumn id="7" xr3:uid="{8C8D1480-76AC-4013-A485-560BB5A3CC6C}" name="IMP 2" dataDxfId="27"/>
    <tableColumn id="9" xr3:uid="{1CE281E2-734A-45A0-95A6-8C86130EBF64}" name="IMP Diff" dataDxfId="26">
      <calculatedColumnFormula xml:space="preserve"> ABS(TBL_S3[[#This Row],[IMP 2]]-TBL_S3[[#This Row],[IMP 1]])</calculatedColumnFormula>
    </tableColumn>
    <tableColumn id="8" xr3:uid="{8389A5B7-5484-4CC2-8468-70A137EF257B}" name="VP 1" dataDxfId="25">
      <calculatedColumnFormula xml:space="preserve"> IF(ISBLANK(TBL_S3[[#This Row],[IMP 1]]), "", IF(TBL_S3[[#This Row],[IMP 1]]&gt;TBL_S3[[#This Row],[IMP 2]], VLOOKUP(TBL_S3[[#This Row],[IMP Diff]],TBL_VP[], 2, TRUE), VLOOKUP(TBL_S3[[#This Row],[IMP Diff]],TBL_VP[], 3, TRUE)))</calculatedColumnFormula>
    </tableColumn>
    <tableColumn id="11" xr3:uid="{74F2FF83-E8C3-40EE-8BD4-5879CA7E9766}" name="VP 2" dataDxfId="24">
      <calculatedColumnFormula xml:space="preserve"> IF(ISBLANK(TBL_S3[[#This Row],[IMP 2]]), "", IF(TBL_S3[[#This Row],[IMP 2]]&gt;TBL_S3[[#This Row],[IMP 1]], VLOOKUP(TBL_S3[[#This Row],[IMP Diff]],TBL_VP[], 2, TRUE), VLOOKUP(TBL_S3[[#This Row],[IMP Diff]],TBL_VP[], 3, TRUE)))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ristof.de.cnodder@telenet.be" TargetMode="External"/><Relationship Id="rId13" Type="http://schemas.openxmlformats.org/officeDocument/2006/relationships/hyperlink" Target="mailto:paul.dc@telenet.be" TargetMode="External"/><Relationship Id="rId18" Type="http://schemas.openxmlformats.org/officeDocument/2006/relationships/hyperlink" Target="mailto:dirklogghe@hotmail.com" TargetMode="External"/><Relationship Id="rId26" Type="http://schemas.openxmlformats.org/officeDocument/2006/relationships/table" Target="../tables/table2.xml"/><Relationship Id="rId3" Type="http://schemas.openxmlformats.org/officeDocument/2006/relationships/hyperlink" Target="mailto:prith.roy@gmail.com" TargetMode="External"/><Relationship Id="rId21" Type="http://schemas.openxmlformats.org/officeDocument/2006/relationships/hyperlink" Target="mailto:vdbergh.anke@gmail.com" TargetMode="External"/><Relationship Id="rId7" Type="http://schemas.openxmlformats.org/officeDocument/2006/relationships/hyperlink" Target="mailto:anhardeman@yahoo.com" TargetMode="External"/><Relationship Id="rId12" Type="http://schemas.openxmlformats.org/officeDocument/2006/relationships/hyperlink" Target="mailto:patrick.carrette@mediplan.be" TargetMode="External"/><Relationship Id="rId17" Type="http://schemas.openxmlformats.org/officeDocument/2006/relationships/hyperlink" Target="mailto:d.lankhorst@telenet.be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mailto:mwerter@goodix.com" TargetMode="External"/><Relationship Id="rId16" Type="http://schemas.openxmlformats.org/officeDocument/2006/relationships/hyperlink" Target="mailto:koen.grauwels@oracle.com" TargetMode="External"/><Relationship Id="rId20" Type="http://schemas.openxmlformats.org/officeDocument/2006/relationships/hyperlink" Target="mailto:guy@intermarbelgium.com" TargetMode="External"/><Relationship Id="rId1" Type="http://schemas.openxmlformats.org/officeDocument/2006/relationships/hyperlink" Target="mailto:robert.ketels@telenet.be" TargetMode="External"/><Relationship Id="rId6" Type="http://schemas.openxmlformats.org/officeDocument/2006/relationships/hyperlink" Target="mailto:wauterstom@gmail.com" TargetMode="External"/><Relationship Id="rId11" Type="http://schemas.openxmlformats.org/officeDocument/2006/relationships/hyperlink" Target="mailto:Gino.Verschueren@skynet.be" TargetMode="External"/><Relationship Id="rId24" Type="http://schemas.openxmlformats.org/officeDocument/2006/relationships/hyperlink" Target="mailto:rutgervanmechelen@hotmail.com" TargetMode="External"/><Relationship Id="rId5" Type="http://schemas.openxmlformats.org/officeDocument/2006/relationships/hyperlink" Target="mailto:steve_de_roos@hotmail.com" TargetMode="External"/><Relationship Id="rId15" Type="http://schemas.openxmlformats.org/officeDocument/2006/relationships/hyperlink" Target="mailto:guidolieve79@gmail.com" TargetMode="External"/><Relationship Id="rId23" Type="http://schemas.openxmlformats.org/officeDocument/2006/relationships/hyperlink" Target="mailto:compi@telenet.be" TargetMode="External"/><Relationship Id="rId10" Type="http://schemas.openxmlformats.org/officeDocument/2006/relationships/hyperlink" Target="mailto:jrdc@skynet.be" TargetMode="External"/><Relationship Id="rId19" Type="http://schemas.openxmlformats.org/officeDocument/2006/relationships/hyperlink" Target="mailto:Marc.Vloeberghen1@telenet.be" TargetMode="External"/><Relationship Id="rId4" Type="http://schemas.openxmlformats.org/officeDocument/2006/relationships/hyperlink" Target="mailto:grevy@telenet.be" TargetMode="External"/><Relationship Id="rId9" Type="http://schemas.openxmlformats.org/officeDocument/2006/relationships/hyperlink" Target="mailto:woute@hotmail.com" TargetMode="External"/><Relationship Id="rId14" Type="http://schemas.openxmlformats.org/officeDocument/2006/relationships/hyperlink" Target="mailto:deschryverfrank@gmail.com" TargetMode="External"/><Relationship Id="rId22" Type="http://schemas.openxmlformats.org/officeDocument/2006/relationships/hyperlink" Target="mailto:hrfactory@hotmail.b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598B7-7A85-4516-90C3-77045780A8DF}">
  <dimension ref="B2:H106"/>
  <sheetViews>
    <sheetView topLeftCell="A13" workbookViewId="0">
      <selection activeCell="C21" sqref="C21"/>
    </sheetView>
  </sheetViews>
  <sheetFormatPr defaultRowHeight="14.4" x14ac:dyDescent="0.3"/>
  <cols>
    <col min="2" max="2" width="8.88671875" style="2" bestFit="1" customWidth="1"/>
    <col min="3" max="3" width="14.33203125" style="11" bestFit="1" customWidth="1"/>
    <col min="4" max="4" width="12.6640625" style="11" bestFit="1" customWidth="1"/>
  </cols>
  <sheetData>
    <row r="2" spans="2:8" x14ac:dyDescent="0.3">
      <c r="B2" s="104" t="s">
        <v>25</v>
      </c>
      <c r="C2" s="104"/>
      <c r="D2" s="104"/>
      <c r="E2" s="12"/>
      <c r="F2" s="12"/>
    </row>
    <row r="3" spans="2:8" x14ac:dyDescent="0.3">
      <c r="B3" s="105" t="s">
        <v>32</v>
      </c>
      <c r="C3" s="105"/>
      <c r="D3" s="105"/>
      <c r="E3" s="105"/>
      <c r="F3" s="105"/>
      <c r="G3" s="105"/>
      <c r="H3" s="105"/>
    </row>
    <row r="5" spans="2:8" x14ac:dyDescent="0.3">
      <c r="B5" s="2" t="s">
        <v>26</v>
      </c>
      <c r="C5" s="11" t="s">
        <v>16</v>
      </c>
      <c r="D5" s="11" t="s">
        <v>17</v>
      </c>
    </row>
    <row r="6" spans="2:8" x14ac:dyDescent="0.3">
      <c r="B6" s="19">
        <v>0</v>
      </c>
      <c r="C6" s="11">
        <v>10</v>
      </c>
      <c r="D6" s="11">
        <f xml:space="preserve"> 20 -TBL_VP[[#This Row],[Winner VP]]</f>
        <v>10</v>
      </c>
    </row>
    <row r="7" spans="2:8" x14ac:dyDescent="0.3">
      <c r="B7" s="2">
        <v>1</v>
      </c>
      <c r="C7" s="11">
        <v>10.28</v>
      </c>
      <c r="D7" s="11">
        <f xml:space="preserve"> 20 -TBL_VP[[#This Row],[Winner VP]]</f>
        <v>9.7200000000000006</v>
      </c>
    </row>
    <row r="8" spans="2:8" x14ac:dyDescent="0.3">
      <c r="B8" s="2">
        <v>2</v>
      </c>
      <c r="C8" s="11">
        <v>10.55</v>
      </c>
      <c r="D8" s="11">
        <f xml:space="preserve"> 20 -TBL_VP[[#This Row],[Winner VP]]</f>
        <v>9.4499999999999993</v>
      </c>
    </row>
    <row r="9" spans="2:8" x14ac:dyDescent="0.3">
      <c r="B9" s="2">
        <v>3</v>
      </c>
      <c r="C9" s="11">
        <v>10.82</v>
      </c>
      <c r="D9" s="11">
        <f xml:space="preserve"> 20 -TBL_VP[[#This Row],[Winner VP]]</f>
        <v>9.18</v>
      </c>
    </row>
    <row r="10" spans="2:8" x14ac:dyDescent="0.3">
      <c r="B10" s="2">
        <v>4</v>
      </c>
      <c r="C10" s="11">
        <v>11.08</v>
      </c>
      <c r="D10" s="11">
        <f xml:space="preserve"> 20 -TBL_VP[[#This Row],[Winner VP]]</f>
        <v>8.92</v>
      </c>
    </row>
    <row r="11" spans="2:8" x14ac:dyDescent="0.3">
      <c r="B11" s="2">
        <v>5</v>
      </c>
      <c r="C11" s="11">
        <v>11.34</v>
      </c>
      <c r="D11" s="11">
        <f xml:space="preserve"> 20 -TBL_VP[[#This Row],[Winner VP]]</f>
        <v>8.66</v>
      </c>
    </row>
    <row r="12" spans="2:8" x14ac:dyDescent="0.3">
      <c r="B12" s="2">
        <v>6</v>
      </c>
      <c r="C12" s="11">
        <v>11.59</v>
      </c>
      <c r="D12" s="11">
        <f xml:space="preserve"> 20 -TBL_VP[[#This Row],[Winner VP]]</f>
        <v>8.41</v>
      </c>
    </row>
    <row r="13" spans="2:8" x14ac:dyDescent="0.3">
      <c r="B13" s="2">
        <v>7</v>
      </c>
      <c r="C13" s="11">
        <v>11.83</v>
      </c>
      <c r="D13" s="11">
        <f xml:space="preserve"> 20 -TBL_VP[[#This Row],[Winner VP]]</f>
        <v>8.17</v>
      </c>
    </row>
    <row r="14" spans="2:8" x14ac:dyDescent="0.3">
      <c r="B14" s="2">
        <v>8</v>
      </c>
      <c r="C14" s="11">
        <v>12.07</v>
      </c>
      <c r="D14" s="11">
        <f xml:space="preserve"> 20 -TBL_VP[[#This Row],[Winner VP]]</f>
        <v>7.93</v>
      </c>
    </row>
    <row r="15" spans="2:8" x14ac:dyDescent="0.3">
      <c r="B15" s="2">
        <v>9</v>
      </c>
      <c r="C15" s="11">
        <v>12.3</v>
      </c>
      <c r="D15" s="11">
        <f xml:space="preserve"> 20 -TBL_VP[[#This Row],[Winner VP]]</f>
        <v>7.6999999999999993</v>
      </c>
    </row>
    <row r="16" spans="2:8" x14ac:dyDescent="0.3">
      <c r="B16" s="19">
        <v>10</v>
      </c>
      <c r="C16" s="11">
        <v>12.53</v>
      </c>
      <c r="D16" s="11">
        <f xml:space="preserve"> 20 -TBL_VP[[#This Row],[Winner VP]]</f>
        <v>7.4700000000000006</v>
      </c>
    </row>
    <row r="17" spans="2:4" x14ac:dyDescent="0.3">
      <c r="B17" s="2">
        <v>11</v>
      </c>
      <c r="C17" s="11">
        <v>12.76</v>
      </c>
      <c r="D17" s="11">
        <f xml:space="preserve"> 20 -TBL_VP[[#This Row],[Winner VP]]</f>
        <v>7.24</v>
      </c>
    </row>
    <row r="18" spans="2:4" x14ac:dyDescent="0.3">
      <c r="B18" s="2">
        <v>12</v>
      </c>
      <c r="C18" s="11">
        <v>12.98</v>
      </c>
      <c r="D18" s="11">
        <f xml:space="preserve"> 20 -TBL_VP[[#This Row],[Winner VP]]</f>
        <v>7.02</v>
      </c>
    </row>
    <row r="19" spans="2:4" x14ac:dyDescent="0.3">
      <c r="B19" s="2">
        <v>13</v>
      </c>
      <c r="C19" s="11">
        <v>13.2</v>
      </c>
      <c r="D19" s="11">
        <f xml:space="preserve"> 20 -TBL_VP[[#This Row],[Winner VP]]</f>
        <v>6.8000000000000007</v>
      </c>
    </row>
    <row r="20" spans="2:4" x14ac:dyDescent="0.3">
      <c r="B20" s="2">
        <v>14</v>
      </c>
      <c r="C20" s="11">
        <v>13.41</v>
      </c>
      <c r="D20" s="11">
        <f xml:space="preserve"> 20 -TBL_VP[[#This Row],[Winner VP]]</f>
        <v>6.59</v>
      </c>
    </row>
    <row r="21" spans="2:4" x14ac:dyDescent="0.3">
      <c r="B21" s="2">
        <v>15</v>
      </c>
      <c r="C21" s="11">
        <v>13.61</v>
      </c>
      <c r="D21" s="11">
        <f xml:space="preserve"> 20 -TBL_VP[[#This Row],[Winner VP]]</f>
        <v>6.3900000000000006</v>
      </c>
    </row>
    <row r="22" spans="2:4" x14ac:dyDescent="0.3">
      <c r="B22" s="2">
        <v>16</v>
      </c>
      <c r="C22" s="11">
        <v>13.81</v>
      </c>
      <c r="D22" s="11">
        <f xml:space="preserve"> 20 -TBL_VP[[#This Row],[Winner VP]]</f>
        <v>6.1899999999999995</v>
      </c>
    </row>
    <row r="23" spans="2:4" x14ac:dyDescent="0.3">
      <c r="B23" s="2">
        <v>17</v>
      </c>
      <c r="C23" s="11">
        <v>14.01</v>
      </c>
      <c r="D23" s="11">
        <f xml:space="preserve"> 20 -TBL_VP[[#This Row],[Winner VP]]</f>
        <v>5.99</v>
      </c>
    </row>
    <row r="24" spans="2:4" x14ac:dyDescent="0.3">
      <c r="B24" s="2">
        <v>18</v>
      </c>
      <c r="C24" s="11">
        <v>14.2</v>
      </c>
      <c r="D24" s="11">
        <f xml:space="preserve"> 20 -TBL_VP[[#This Row],[Winner VP]]</f>
        <v>5.8000000000000007</v>
      </c>
    </row>
    <row r="25" spans="2:4" x14ac:dyDescent="0.3">
      <c r="B25" s="2">
        <v>19</v>
      </c>
      <c r="C25" s="11">
        <v>14.39</v>
      </c>
      <c r="D25" s="11">
        <f xml:space="preserve"> 20 -TBL_VP[[#This Row],[Winner VP]]</f>
        <v>5.6099999999999994</v>
      </c>
    </row>
    <row r="26" spans="2:4" x14ac:dyDescent="0.3">
      <c r="B26" s="19">
        <v>20</v>
      </c>
      <c r="C26" s="11">
        <v>14.58</v>
      </c>
      <c r="D26" s="11">
        <f xml:space="preserve"> 20 -TBL_VP[[#This Row],[Winner VP]]</f>
        <v>5.42</v>
      </c>
    </row>
    <row r="27" spans="2:4" x14ac:dyDescent="0.3">
      <c r="B27" s="2">
        <v>21</v>
      </c>
      <c r="C27" s="11">
        <v>14.76</v>
      </c>
      <c r="D27" s="11">
        <f xml:space="preserve"> 20 -TBL_VP[[#This Row],[Winner VP]]</f>
        <v>5.24</v>
      </c>
    </row>
    <row r="28" spans="2:4" x14ac:dyDescent="0.3">
      <c r="B28" s="2">
        <v>22</v>
      </c>
      <c r="C28" s="11">
        <v>14.94</v>
      </c>
      <c r="D28" s="11">
        <f xml:space="preserve"> 20 -TBL_VP[[#This Row],[Winner VP]]</f>
        <v>5.0600000000000005</v>
      </c>
    </row>
    <row r="29" spans="2:4" x14ac:dyDescent="0.3">
      <c r="B29" s="2">
        <v>23</v>
      </c>
      <c r="C29" s="11">
        <v>15.11</v>
      </c>
      <c r="D29" s="11">
        <f xml:space="preserve"> 20 -TBL_VP[[#This Row],[Winner VP]]</f>
        <v>4.8900000000000006</v>
      </c>
    </row>
    <row r="30" spans="2:4" x14ac:dyDescent="0.3">
      <c r="B30" s="2">
        <v>24</v>
      </c>
      <c r="C30" s="11">
        <v>15.28</v>
      </c>
      <c r="D30" s="11">
        <f xml:space="preserve"> 20 -TBL_VP[[#This Row],[Winner VP]]</f>
        <v>4.7200000000000006</v>
      </c>
    </row>
    <row r="31" spans="2:4" x14ac:dyDescent="0.3">
      <c r="B31" s="2">
        <v>25</v>
      </c>
      <c r="C31" s="11">
        <v>15.45</v>
      </c>
      <c r="D31" s="11">
        <f xml:space="preserve"> 20 -TBL_VP[[#This Row],[Winner VP]]</f>
        <v>4.5500000000000007</v>
      </c>
    </row>
    <row r="32" spans="2:4" x14ac:dyDescent="0.3">
      <c r="B32" s="2">
        <v>26</v>
      </c>
      <c r="C32" s="11">
        <v>15.61</v>
      </c>
      <c r="D32" s="11">
        <f xml:space="preserve"> 20 -TBL_VP[[#This Row],[Winner VP]]</f>
        <v>4.3900000000000006</v>
      </c>
    </row>
    <row r="33" spans="2:4" x14ac:dyDescent="0.3">
      <c r="B33" s="2">
        <v>27</v>
      </c>
      <c r="C33" s="11">
        <v>15.77</v>
      </c>
      <c r="D33" s="11">
        <f xml:space="preserve"> 20 -TBL_VP[[#This Row],[Winner VP]]</f>
        <v>4.2300000000000004</v>
      </c>
    </row>
    <row r="34" spans="2:4" x14ac:dyDescent="0.3">
      <c r="B34" s="2">
        <v>28</v>
      </c>
      <c r="C34" s="11">
        <v>15.93</v>
      </c>
      <c r="D34" s="11">
        <f xml:space="preserve"> 20 -TBL_VP[[#This Row],[Winner VP]]</f>
        <v>4.07</v>
      </c>
    </row>
    <row r="35" spans="2:4" x14ac:dyDescent="0.3">
      <c r="B35" s="2">
        <v>29</v>
      </c>
      <c r="C35" s="11">
        <v>16.079999999999998</v>
      </c>
      <c r="D35" s="11">
        <f xml:space="preserve"> 20 -TBL_VP[[#This Row],[Winner VP]]</f>
        <v>3.9200000000000017</v>
      </c>
    </row>
    <row r="36" spans="2:4" x14ac:dyDescent="0.3">
      <c r="B36" s="19">
        <v>30</v>
      </c>
      <c r="C36" s="11">
        <v>16.23</v>
      </c>
      <c r="D36" s="11">
        <f xml:space="preserve"> 20 -TBL_VP[[#This Row],[Winner VP]]</f>
        <v>3.7699999999999996</v>
      </c>
    </row>
    <row r="37" spans="2:4" x14ac:dyDescent="0.3">
      <c r="B37" s="2">
        <v>31</v>
      </c>
      <c r="C37" s="11">
        <v>16.38</v>
      </c>
      <c r="D37" s="11">
        <f xml:space="preserve"> 20 -TBL_VP[[#This Row],[Winner VP]]</f>
        <v>3.620000000000001</v>
      </c>
    </row>
    <row r="38" spans="2:4" x14ac:dyDescent="0.3">
      <c r="B38" s="2">
        <v>32</v>
      </c>
      <c r="C38" s="11">
        <v>16.52</v>
      </c>
      <c r="D38" s="11">
        <f xml:space="preserve"> 20 -TBL_VP[[#This Row],[Winner VP]]</f>
        <v>3.4800000000000004</v>
      </c>
    </row>
    <row r="39" spans="2:4" x14ac:dyDescent="0.3">
      <c r="B39" s="2">
        <v>33</v>
      </c>
      <c r="C39" s="11">
        <v>16.66</v>
      </c>
      <c r="D39" s="11">
        <f xml:space="preserve"> 20 -TBL_VP[[#This Row],[Winner VP]]</f>
        <v>3.34</v>
      </c>
    </row>
    <row r="40" spans="2:4" x14ac:dyDescent="0.3">
      <c r="B40" s="2">
        <v>34</v>
      </c>
      <c r="C40" s="11">
        <v>16.8</v>
      </c>
      <c r="D40" s="11">
        <f xml:space="preserve"> 20 -TBL_VP[[#This Row],[Winner VP]]</f>
        <v>3.1999999999999993</v>
      </c>
    </row>
    <row r="41" spans="2:4" x14ac:dyDescent="0.3">
      <c r="B41" s="2">
        <v>35</v>
      </c>
      <c r="C41" s="11">
        <v>16.93</v>
      </c>
      <c r="D41" s="11">
        <f xml:space="preserve"> 20 -TBL_VP[[#This Row],[Winner VP]]</f>
        <v>3.0700000000000003</v>
      </c>
    </row>
    <row r="42" spans="2:4" x14ac:dyDescent="0.3">
      <c r="B42" s="2">
        <v>36</v>
      </c>
      <c r="C42" s="11">
        <v>17.059999999999999</v>
      </c>
      <c r="D42" s="11">
        <f xml:space="preserve"> 20 -TBL_VP[[#This Row],[Winner VP]]</f>
        <v>2.9400000000000013</v>
      </c>
    </row>
    <row r="43" spans="2:4" x14ac:dyDescent="0.3">
      <c r="B43" s="2">
        <v>37</v>
      </c>
      <c r="C43" s="11">
        <v>17.190000000000001</v>
      </c>
      <c r="D43" s="11">
        <f xml:space="preserve"> 20 -TBL_VP[[#This Row],[Winner VP]]</f>
        <v>2.8099999999999987</v>
      </c>
    </row>
    <row r="44" spans="2:4" x14ac:dyDescent="0.3">
      <c r="B44" s="2">
        <v>38</v>
      </c>
      <c r="C44" s="11">
        <v>17.32</v>
      </c>
      <c r="D44" s="11">
        <f xml:space="preserve"> 20 -TBL_VP[[#This Row],[Winner VP]]</f>
        <v>2.6799999999999997</v>
      </c>
    </row>
    <row r="45" spans="2:4" x14ac:dyDescent="0.3">
      <c r="B45" s="2">
        <v>39</v>
      </c>
      <c r="C45" s="11">
        <v>17.440000000000001</v>
      </c>
      <c r="D45" s="11">
        <f xml:space="preserve"> 20 -TBL_VP[[#This Row],[Winner VP]]</f>
        <v>2.5599999999999987</v>
      </c>
    </row>
    <row r="46" spans="2:4" x14ac:dyDescent="0.3">
      <c r="B46" s="19">
        <v>40</v>
      </c>
      <c r="C46" s="11">
        <v>17.559999999999999</v>
      </c>
      <c r="D46" s="11">
        <f xml:space="preserve"> 20 -TBL_VP[[#This Row],[Winner VP]]</f>
        <v>2.4400000000000013</v>
      </c>
    </row>
    <row r="47" spans="2:4" x14ac:dyDescent="0.3">
      <c r="B47" s="2">
        <v>41</v>
      </c>
      <c r="C47" s="11">
        <v>17.68</v>
      </c>
      <c r="D47" s="11">
        <f xml:space="preserve"> 20 -TBL_VP[[#This Row],[Winner VP]]</f>
        <v>2.3200000000000003</v>
      </c>
    </row>
    <row r="48" spans="2:4" x14ac:dyDescent="0.3">
      <c r="B48" s="2">
        <v>42</v>
      </c>
      <c r="C48" s="11">
        <v>17.79</v>
      </c>
      <c r="D48" s="11">
        <f xml:space="preserve"> 20 -TBL_VP[[#This Row],[Winner VP]]</f>
        <v>2.2100000000000009</v>
      </c>
    </row>
    <row r="49" spans="2:4" x14ac:dyDescent="0.3">
      <c r="B49" s="2">
        <v>43</v>
      </c>
      <c r="C49" s="11">
        <v>17.899999999999999</v>
      </c>
      <c r="D49" s="11">
        <f xml:space="preserve"> 20 -TBL_VP[[#This Row],[Winner VP]]</f>
        <v>2.1000000000000014</v>
      </c>
    </row>
    <row r="50" spans="2:4" x14ac:dyDescent="0.3">
      <c r="B50" s="2">
        <v>44</v>
      </c>
      <c r="C50" s="11">
        <v>18.010000000000002</v>
      </c>
      <c r="D50" s="11">
        <f xml:space="preserve"> 20 -TBL_VP[[#This Row],[Winner VP]]</f>
        <v>1.9899999999999984</v>
      </c>
    </row>
    <row r="51" spans="2:4" x14ac:dyDescent="0.3">
      <c r="B51" s="2">
        <v>45</v>
      </c>
      <c r="C51" s="11">
        <v>18.12</v>
      </c>
      <c r="D51" s="11">
        <f xml:space="preserve"> 20 -TBL_VP[[#This Row],[Winner VP]]</f>
        <v>1.879999999999999</v>
      </c>
    </row>
    <row r="52" spans="2:4" x14ac:dyDescent="0.3">
      <c r="B52" s="2">
        <v>46</v>
      </c>
      <c r="C52" s="11">
        <v>18.23</v>
      </c>
      <c r="D52" s="11">
        <f xml:space="preserve"> 20 -TBL_VP[[#This Row],[Winner VP]]</f>
        <v>1.7699999999999996</v>
      </c>
    </row>
    <row r="53" spans="2:4" x14ac:dyDescent="0.3">
      <c r="B53" s="2">
        <v>47</v>
      </c>
      <c r="C53" s="11">
        <v>18.329999999999998</v>
      </c>
      <c r="D53" s="11">
        <f xml:space="preserve"> 20 -TBL_VP[[#This Row],[Winner VP]]</f>
        <v>1.6700000000000017</v>
      </c>
    </row>
    <row r="54" spans="2:4" x14ac:dyDescent="0.3">
      <c r="B54" s="2">
        <v>48</v>
      </c>
      <c r="C54" s="11">
        <v>18.43</v>
      </c>
      <c r="D54" s="11">
        <f xml:space="preserve"> 20 -TBL_VP[[#This Row],[Winner VP]]</f>
        <v>1.5700000000000003</v>
      </c>
    </row>
    <row r="55" spans="2:4" x14ac:dyDescent="0.3">
      <c r="B55" s="2">
        <v>49</v>
      </c>
      <c r="C55" s="11">
        <v>18.53</v>
      </c>
      <c r="D55" s="11">
        <f xml:space="preserve"> 20 -TBL_VP[[#This Row],[Winner VP]]</f>
        <v>1.4699999999999989</v>
      </c>
    </row>
    <row r="56" spans="2:4" x14ac:dyDescent="0.3">
      <c r="B56" s="19">
        <v>50</v>
      </c>
      <c r="C56" s="11">
        <v>18.63</v>
      </c>
      <c r="D56" s="11">
        <f xml:space="preserve"> 20 -TBL_VP[[#This Row],[Winner VP]]</f>
        <v>1.370000000000001</v>
      </c>
    </row>
    <row r="57" spans="2:4" x14ac:dyDescent="0.3">
      <c r="B57" s="2">
        <v>51</v>
      </c>
      <c r="C57" s="11">
        <v>18.73</v>
      </c>
      <c r="D57" s="11">
        <f xml:space="preserve"> 20 -TBL_VP[[#This Row],[Winner VP]]</f>
        <v>1.2699999999999996</v>
      </c>
    </row>
    <row r="58" spans="2:4" x14ac:dyDescent="0.3">
      <c r="B58" s="2">
        <v>52</v>
      </c>
      <c r="C58" s="11">
        <v>18.82</v>
      </c>
      <c r="D58" s="11">
        <f xml:space="preserve"> 20 -TBL_VP[[#This Row],[Winner VP]]</f>
        <v>1.1799999999999997</v>
      </c>
    </row>
    <row r="59" spans="2:4" x14ac:dyDescent="0.3">
      <c r="B59" s="2">
        <v>53</v>
      </c>
      <c r="C59" s="11">
        <v>18.91</v>
      </c>
      <c r="D59" s="11">
        <f xml:space="preserve"> 20 -TBL_VP[[#This Row],[Winner VP]]</f>
        <v>1.0899999999999999</v>
      </c>
    </row>
    <row r="60" spans="2:4" x14ac:dyDescent="0.3">
      <c r="B60" s="2">
        <v>54</v>
      </c>
      <c r="C60" s="11">
        <v>19</v>
      </c>
      <c r="D60" s="11">
        <f xml:space="preserve"> 20 -TBL_VP[[#This Row],[Winner VP]]</f>
        <v>1</v>
      </c>
    </row>
    <row r="61" spans="2:4" x14ac:dyDescent="0.3">
      <c r="B61" s="2">
        <v>55</v>
      </c>
      <c r="C61" s="11">
        <v>19.09</v>
      </c>
      <c r="D61" s="11">
        <f xml:space="preserve"> 20 -TBL_VP[[#This Row],[Winner VP]]</f>
        <v>0.91000000000000014</v>
      </c>
    </row>
    <row r="62" spans="2:4" x14ac:dyDescent="0.3">
      <c r="B62" s="2">
        <v>56</v>
      </c>
      <c r="C62" s="11">
        <v>19.170000000000002</v>
      </c>
      <c r="D62" s="11">
        <f xml:space="preserve"> 20 -TBL_VP[[#This Row],[Winner VP]]</f>
        <v>0.82999999999999829</v>
      </c>
    </row>
    <row r="63" spans="2:4" x14ac:dyDescent="0.3">
      <c r="B63" s="2">
        <v>57</v>
      </c>
      <c r="C63" s="11">
        <v>19.25</v>
      </c>
      <c r="D63" s="11">
        <f xml:space="preserve"> 20 -TBL_VP[[#This Row],[Winner VP]]</f>
        <v>0.75</v>
      </c>
    </row>
    <row r="64" spans="2:4" x14ac:dyDescent="0.3">
      <c r="B64" s="2">
        <v>58</v>
      </c>
      <c r="C64" s="11">
        <v>19.329999999999998</v>
      </c>
      <c r="D64" s="11">
        <f xml:space="preserve"> 20 -TBL_VP[[#This Row],[Winner VP]]</f>
        <v>0.67000000000000171</v>
      </c>
    </row>
    <row r="65" spans="2:4" x14ac:dyDescent="0.3">
      <c r="B65" s="2">
        <v>59</v>
      </c>
      <c r="C65" s="11">
        <v>19.41</v>
      </c>
      <c r="D65" s="11">
        <f xml:space="preserve"> 20 -TBL_VP[[#This Row],[Winner VP]]</f>
        <v>0.58999999999999986</v>
      </c>
    </row>
    <row r="66" spans="2:4" x14ac:dyDescent="0.3">
      <c r="B66" s="19">
        <v>60</v>
      </c>
      <c r="C66" s="11">
        <v>19.489999999999998</v>
      </c>
      <c r="D66" s="11">
        <f xml:space="preserve"> 20 -TBL_VP[[#This Row],[Winner VP]]</f>
        <v>0.51000000000000156</v>
      </c>
    </row>
    <row r="67" spans="2:4" x14ac:dyDescent="0.3">
      <c r="B67" s="2">
        <v>61</v>
      </c>
      <c r="C67" s="11">
        <v>19.57</v>
      </c>
      <c r="D67" s="11">
        <f xml:space="preserve"> 20 -TBL_VP[[#This Row],[Winner VP]]</f>
        <v>0.42999999999999972</v>
      </c>
    </row>
    <row r="68" spans="2:4" x14ac:dyDescent="0.3">
      <c r="B68" s="2">
        <v>62</v>
      </c>
      <c r="C68" s="11">
        <v>19.649999999999999</v>
      </c>
      <c r="D68" s="11">
        <f xml:space="preserve"> 20 -TBL_VP[[#This Row],[Winner VP]]</f>
        <v>0.35000000000000142</v>
      </c>
    </row>
    <row r="69" spans="2:4" x14ac:dyDescent="0.3">
      <c r="B69" s="2">
        <v>63</v>
      </c>
      <c r="C69" s="11">
        <v>19.72</v>
      </c>
      <c r="D69" s="11">
        <f xml:space="preserve"> 20 -TBL_VP[[#This Row],[Winner VP]]</f>
        <v>0.28000000000000114</v>
      </c>
    </row>
    <row r="70" spans="2:4" x14ac:dyDescent="0.3">
      <c r="B70" s="2">
        <v>64</v>
      </c>
      <c r="C70" s="11">
        <v>19.79</v>
      </c>
      <c r="D70" s="11">
        <f xml:space="preserve"> 20 -TBL_VP[[#This Row],[Winner VP]]</f>
        <v>0.21000000000000085</v>
      </c>
    </row>
    <row r="71" spans="2:4" x14ac:dyDescent="0.3">
      <c r="B71" s="2">
        <v>65</v>
      </c>
      <c r="C71" s="11">
        <v>19.86</v>
      </c>
      <c r="D71" s="11">
        <f xml:space="preserve"> 20 -TBL_VP[[#This Row],[Winner VP]]</f>
        <v>0.14000000000000057</v>
      </c>
    </row>
    <row r="72" spans="2:4" x14ac:dyDescent="0.3">
      <c r="B72" s="2">
        <v>66</v>
      </c>
      <c r="C72" s="11">
        <v>19.93</v>
      </c>
      <c r="D72" s="11">
        <f xml:space="preserve"> 20 -TBL_VP[[#This Row],[Winner VP]]</f>
        <v>7.0000000000000284E-2</v>
      </c>
    </row>
    <row r="73" spans="2:4" x14ac:dyDescent="0.3">
      <c r="B73" s="2">
        <v>67</v>
      </c>
      <c r="C73" s="11">
        <v>19.989999999999998</v>
      </c>
      <c r="D73" s="11">
        <f xml:space="preserve"> 20 -TBL_VP[[#This Row],[Winner VP]]</f>
        <v>1.0000000000001563E-2</v>
      </c>
    </row>
    <row r="74" spans="2:4" x14ac:dyDescent="0.3">
      <c r="B74" s="17">
        <v>68</v>
      </c>
      <c r="C74" s="18">
        <v>20</v>
      </c>
      <c r="D74" s="18">
        <v>0</v>
      </c>
    </row>
    <row r="75" spans="2:4" x14ac:dyDescent="0.3">
      <c r="B75" s="2">
        <v>69</v>
      </c>
      <c r="C75" s="11">
        <v>20</v>
      </c>
      <c r="D75" s="11">
        <v>0</v>
      </c>
    </row>
    <row r="76" spans="2:4" x14ac:dyDescent="0.3">
      <c r="B76" s="2">
        <v>70</v>
      </c>
      <c r="C76" s="11">
        <v>20</v>
      </c>
      <c r="D76" s="11">
        <v>0</v>
      </c>
    </row>
    <row r="77" spans="2:4" x14ac:dyDescent="0.3">
      <c r="B77" s="2">
        <v>71</v>
      </c>
      <c r="C77" s="11">
        <v>20</v>
      </c>
      <c r="D77" s="11">
        <v>0</v>
      </c>
    </row>
    <row r="78" spans="2:4" x14ac:dyDescent="0.3">
      <c r="B78" s="2">
        <v>72</v>
      </c>
      <c r="C78" s="11">
        <v>20</v>
      </c>
      <c r="D78" s="11">
        <v>0</v>
      </c>
    </row>
    <row r="79" spans="2:4" x14ac:dyDescent="0.3">
      <c r="B79" s="2">
        <v>73</v>
      </c>
      <c r="C79" s="11">
        <v>20</v>
      </c>
      <c r="D79" s="11">
        <v>0</v>
      </c>
    </row>
    <row r="80" spans="2:4" x14ac:dyDescent="0.3">
      <c r="B80" s="2">
        <v>74</v>
      </c>
      <c r="C80" s="11">
        <v>20</v>
      </c>
      <c r="D80" s="11">
        <v>0</v>
      </c>
    </row>
    <row r="81" spans="2:4" x14ac:dyDescent="0.3">
      <c r="B81" s="2">
        <v>75</v>
      </c>
      <c r="C81" s="11">
        <v>20</v>
      </c>
      <c r="D81" s="11">
        <v>0</v>
      </c>
    </row>
    <row r="82" spans="2:4" x14ac:dyDescent="0.3">
      <c r="B82" s="2">
        <v>76</v>
      </c>
      <c r="C82" s="11">
        <v>20</v>
      </c>
      <c r="D82" s="11">
        <v>0</v>
      </c>
    </row>
    <row r="83" spans="2:4" x14ac:dyDescent="0.3">
      <c r="B83" s="2">
        <v>77</v>
      </c>
      <c r="C83" s="11">
        <v>20</v>
      </c>
      <c r="D83" s="11">
        <v>0</v>
      </c>
    </row>
    <row r="84" spans="2:4" x14ac:dyDescent="0.3">
      <c r="B84" s="2">
        <v>78</v>
      </c>
      <c r="C84" s="11">
        <v>20</v>
      </c>
      <c r="D84" s="11">
        <v>0</v>
      </c>
    </row>
    <row r="85" spans="2:4" x14ac:dyDescent="0.3">
      <c r="B85" s="2">
        <v>79</v>
      </c>
      <c r="C85" s="11">
        <v>20</v>
      </c>
      <c r="D85" s="11">
        <v>0</v>
      </c>
    </row>
    <row r="86" spans="2:4" x14ac:dyDescent="0.3">
      <c r="B86" s="2">
        <v>80</v>
      </c>
      <c r="C86" s="11">
        <v>20</v>
      </c>
      <c r="D86" s="11">
        <v>0</v>
      </c>
    </row>
    <row r="87" spans="2:4" x14ac:dyDescent="0.3">
      <c r="B87" s="2">
        <v>81</v>
      </c>
      <c r="C87" s="11">
        <v>20</v>
      </c>
      <c r="D87" s="11">
        <v>0</v>
      </c>
    </row>
    <row r="88" spans="2:4" x14ac:dyDescent="0.3">
      <c r="B88" s="2">
        <v>82</v>
      </c>
      <c r="C88" s="11">
        <v>20</v>
      </c>
      <c r="D88" s="11">
        <v>0</v>
      </c>
    </row>
    <row r="89" spans="2:4" x14ac:dyDescent="0.3">
      <c r="B89" s="2">
        <v>83</v>
      </c>
      <c r="C89" s="11">
        <v>20</v>
      </c>
      <c r="D89" s="11">
        <v>0</v>
      </c>
    </row>
    <row r="90" spans="2:4" x14ac:dyDescent="0.3">
      <c r="B90" s="2">
        <v>84</v>
      </c>
      <c r="C90" s="11">
        <v>20</v>
      </c>
      <c r="D90" s="11">
        <v>0</v>
      </c>
    </row>
    <row r="91" spans="2:4" x14ac:dyDescent="0.3">
      <c r="B91" s="2">
        <v>85</v>
      </c>
      <c r="C91" s="11">
        <v>20</v>
      </c>
      <c r="D91" s="11">
        <v>0</v>
      </c>
    </row>
    <row r="92" spans="2:4" x14ac:dyDescent="0.3">
      <c r="B92" s="2">
        <v>86</v>
      </c>
      <c r="C92" s="11">
        <v>20</v>
      </c>
      <c r="D92" s="11">
        <v>0</v>
      </c>
    </row>
    <row r="93" spans="2:4" x14ac:dyDescent="0.3">
      <c r="B93" s="2">
        <v>87</v>
      </c>
      <c r="C93" s="11">
        <v>20</v>
      </c>
      <c r="D93" s="11">
        <v>0</v>
      </c>
    </row>
    <row r="94" spans="2:4" x14ac:dyDescent="0.3">
      <c r="B94" s="2">
        <v>88</v>
      </c>
      <c r="C94" s="11">
        <v>20</v>
      </c>
      <c r="D94" s="11">
        <v>0</v>
      </c>
    </row>
    <row r="95" spans="2:4" x14ac:dyDescent="0.3">
      <c r="B95" s="2">
        <v>89</v>
      </c>
      <c r="C95" s="11">
        <v>20</v>
      </c>
      <c r="D95" s="11">
        <v>0</v>
      </c>
    </row>
    <row r="96" spans="2:4" x14ac:dyDescent="0.3">
      <c r="B96" s="2">
        <v>90</v>
      </c>
      <c r="C96" s="11">
        <v>20</v>
      </c>
      <c r="D96" s="11">
        <v>0</v>
      </c>
    </row>
    <row r="97" spans="2:4" x14ac:dyDescent="0.3">
      <c r="B97" s="2">
        <v>91</v>
      </c>
      <c r="C97" s="11">
        <v>20</v>
      </c>
      <c r="D97" s="11">
        <v>0</v>
      </c>
    </row>
    <row r="98" spans="2:4" x14ac:dyDescent="0.3">
      <c r="B98" s="2">
        <v>92</v>
      </c>
      <c r="C98" s="11">
        <v>20</v>
      </c>
      <c r="D98" s="11">
        <v>0</v>
      </c>
    </row>
    <row r="99" spans="2:4" x14ac:dyDescent="0.3">
      <c r="B99" s="2">
        <v>93</v>
      </c>
      <c r="C99" s="11">
        <v>20</v>
      </c>
      <c r="D99" s="11">
        <v>0</v>
      </c>
    </row>
    <row r="100" spans="2:4" x14ac:dyDescent="0.3">
      <c r="B100" s="2">
        <v>94</v>
      </c>
      <c r="C100" s="11">
        <v>20</v>
      </c>
      <c r="D100" s="11">
        <v>0</v>
      </c>
    </row>
    <row r="101" spans="2:4" x14ac:dyDescent="0.3">
      <c r="B101" s="2">
        <v>95</v>
      </c>
      <c r="C101" s="11">
        <v>20</v>
      </c>
      <c r="D101" s="11">
        <v>0</v>
      </c>
    </row>
    <row r="102" spans="2:4" x14ac:dyDescent="0.3">
      <c r="B102" s="2">
        <v>96</v>
      </c>
      <c r="C102" s="11">
        <v>20</v>
      </c>
      <c r="D102" s="11">
        <v>0</v>
      </c>
    </row>
    <row r="103" spans="2:4" x14ac:dyDescent="0.3">
      <c r="B103" s="2">
        <v>97</v>
      </c>
      <c r="C103" s="11">
        <v>20</v>
      </c>
      <c r="D103" s="11">
        <v>0</v>
      </c>
    </row>
    <row r="104" spans="2:4" x14ac:dyDescent="0.3">
      <c r="B104" s="2">
        <v>98</v>
      </c>
      <c r="C104" s="11">
        <v>20</v>
      </c>
      <c r="D104" s="11">
        <v>0</v>
      </c>
    </row>
    <row r="105" spans="2:4" x14ac:dyDescent="0.3">
      <c r="B105" s="2">
        <v>99</v>
      </c>
      <c r="C105" s="11">
        <v>20</v>
      </c>
      <c r="D105" s="11">
        <v>0</v>
      </c>
    </row>
    <row r="106" spans="2:4" x14ac:dyDescent="0.3">
      <c r="B106" s="2">
        <v>100</v>
      </c>
      <c r="C106" s="11">
        <v>20</v>
      </c>
      <c r="D106" s="11">
        <v>0</v>
      </c>
    </row>
  </sheetData>
  <mergeCells count="2">
    <mergeCell ref="B2:D2"/>
    <mergeCell ref="B3:H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EEAE-F499-496E-93F2-BE01F046BB19}">
  <dimension ref="B3:K15"/>
  <sheetViews>
    <sheetView workbookViewId="0">
      <selection activeCell="I7" sqref="I7"/>
    </sheetView>
  </sheetViews>
  <sheetFormatPr defaultColWidth="9.33203125" defaultRowHeight="14.4" x14ac:dyDescent="0.3"/>
  <cols>
    <col min="2" max="2" width="4.88671875" bestFit="1" customWidth="1"/>
    <col min="3" max="3" width="30.88671875" customWidth="1"/>
    <col min="4" max="4" width="2.88671875" bestFit="1" customWidth="1"/>
    <col min="5" max="5" width="30.88671875" customWidth="1"/>
    <col min="6" max="6" width="4.88671875" bestFit="1" customWidth="1"/>
    <col min="7" max="8" width="6.33203125" bestFit="1" customWidth="1"/>
    <col min="9" max="9" width="8.5546875" bestFit="1" customWidth="1"/>
    <col min="10" max="11" width="6" bestFit="1" customWidth="1"/>
  </cols>
  <sheetData>
    <row r="3" spans="2:11" s="7" customFormat="1" ht="15.6" x14ac:dyDescent="0.3">
      <c r="B3" s="6" t="s">
        <v>384</v>
      </c>
      <c r="C3" s="6" t="s">
        <v>387</v>
      </c>
      <c r="D3" s="6" t="s">
        <v>5</v>
      </c>
      <c r="E3" s="6" t="s">
        <v>386</v>
      </c>
      <c r="F3" s="6" t="s">
        <v>385</v>
      </c>
      <c r="G3" s="21" t="s">
        <v>0</v>
      </c>
      <c r="H3" s="22" t="s">
        <v>1</v>
      </c>
      <c r="I3" s="49" t="s">
        <v>4</v>
      </c>
      <c r="J3" s="46" t="s">
        <v>2</v>
      </c>
      <c r="K3" s="46" t="s">
        <v>3</v>
      </c>
    </row>
    <row r="4" spans="2:11" x14ac:dyDescent="0.3">
      <c r="B4" s="61">
        <v>12</v>
      </c>
      <c r="C4" s="2" t="str">
        <f>VLOOKUP(TBL_S2[[#This Row],[Nr 1]],TBL_Team[],2,FALSE)</f>
        <v>we “zien” mekaar nog wel</v>
      </c>
      <c r="D4" s="2" t="s">
        <v>6</v>
      </c>
      <c r="E4" s="2" t="str">
        <f>VLOOKUP(TBL_S2[[#This Row],[Nr 2]],TBL_Team[],2,FALSE)</f>
        <v>Forum 1</v>
      </c>
      <c r="F4" s="61">
        <v>17</v>
      </c>
      <c r="G4" s="26">
        <v>72</v>
      </c>
      <c r="H4" s="27">
        <v>41</v>
      </c>
      <c r="I4" s="50">
        <f xml:space="preserve"> ABS(TBL_S2[[#This Row],[IMP 2]]-TBL_S2[[#This Row],[IMP 1]])</f>
        <v>31</v>
      </c>
      <c r="J4" s="47">
        <f xml:space="preserve"> IF(ISBLANK(TBL_S2[[#This Row],[IMP 1]]), "", IF(TBL_S2[[#This Row],[IMP 1]]&gt;TBL_S2[[#This Row],[IMP 2]], VLOOKUP(TBL_S2[[#This Row],[IMP Diff]],TBL_VP[], 2, TRUE), VLOOKUP(TBL_S2[[#This Row],[IMP Diff]],TBL_VP[], 3, TRUE)))</f>
        <v>16.38</v>
      </c>
      <c r="K4" s="48">
        <f xml:space="preserve"> IF(ISBLANK(TBL_S2[[#This Row],[IMP 2]]), "", IF(TBL_S2[[#This Row],[IMP 2]]&gt;TBL_S2[[#This Row],[IMP 1]], VLOOKUP(TBL_S2[[#This Row],[IMP Diff]],TBL_VP[], 2, TRUE), VLOOKUP(TBL_S2[[#This Row],[IMP Diff]],TBL_VP[], 3, TRUE)))</f>
        <v>3.620000000000001</v>
      </c>
    </row>
    <row r="5" spans="2:11" x14ac:dyDescent="0.3">
      <c r="B5" s="61">
        <v>20</v>
      </c>
      <c r="C5" s="2" t="str">
        <f>VLOOKUP(TBL_S2[[#This Row],[Nr 1]],TBL_Team[],2,FALSE)</f>
        <v>Riviera 4</v>
      </c>
      <c r="D5" s="2" t="s">
        <v>6</v>
      </c>
      <c r="E5" s="2" t="str">
        <f>VLOOKUP(TBL_S2[[#This Row],[Nr 2]],TBL_Team[],2,FALSE)</f>
        <v>Riviera 5.1</v>
      </c>
      <c r="F5" s="61">
        <v>21</v>
      </c>
      <c r="G5" s="26">
        <v>57</v>
      </c>
      <c r="H5" s="27">
        <v>26</v>
      </c>
      <c r="I5" s="50">
        <f xml:space="preserve"> ABS(TBL_S2[[#This Row],[IMP 2]]-TBL_S2[[#This Row],[IMP 1]])</f>
        <v>31</v>
      </c>
      <c r="J5" s="47">
        <f xml:space="preserve"> IF(ISBLANK(TBL_S2[[#This Row],[IMP 1]]), "", IF(TBL_S2[[#This Row],[IMP 1]]&gt;TBL_S2[[#This Row],[IMP 2]], VLOOKUP(TBL_S2[[#This Row],[IMP Diff]],TBL_VP[], 2, TRUE), VLOOKUP(TBL_S2[[#This Row],[IMP Diff]],TBL_VP[], 3, TRUE)))</f>
        <v>16.38</v>
      </c>
      <c r="K5" s="48">
        <f xml:space="preserve"> IF(ISBLANK(TBL_S2[[#This Row],[IMP 2]]), "", IF(TBL_S2[[#This Row],[IMP 2]]&gt;TBL_S2[[#This Row],[IMP 1]], VLOOKUP(TBL_S2[[#This Row],[IMP Diff]],TBL_VP[], 2, TRUE), VLOOKUP(TBL_S2[[#This Row],[IMP Diff]],TBL_VP[], 3, TRUE)))</f>
        <v>3.620000000000001</v>
      </c>
    </row>
    <row r="6" spans="2:11" x14ac:dyDescent="0.3">
      <c r="B6" s="61">
        <v>16</v>
      </c>
      <c r="C6" s="2" t="str">
        <f>VLOOKUP(TBL_S2[[#This Row],[Nr 1]],TBL_Team[],2,FALSE)</f>
        <v>P1</v>
      </c>
      <c r="D6" s="2" t="s">
        <v>6</v>
      </c>
      <c r="E6" s="2" t="str">
        <f>VLOOKUP(TBL_S2[[#This Row],[Nr 2]],TBL_Team[],2,FALSE)</f>
        <v>Squeeze 1&amp;2</v>
      </c>
      <c r="F6" s="61">
        <v>4</v>
      </c>
      <c r="G6" s="26">
        <v>47</v>
      </c>
      <c r="H6" s="27">
        <v>52</v>
      </c>
      <c r="I6" s="50">
        <f xml:space="preserve"> ABS(TBL_S2[[#This Row],[IMP 2]]-TBL_S2[[#This Row],[IMP 1]])</f>
        <v>5</v>
      </c>
      <c r="J6" s="47">
        <f xml:space="preserve"> IF(ISBLANK(TBL_S2[[#This Row],[IMP 1]]), "", IF(TBL_S2[[#This Row],[IMP 1]]&gt;TBL_S2[[#This Row],[IMP 2]], VLOOKUP(TBL_S2[[#This Row],[IMP Diff]],TBL_VP[], 2, TRUE), VLOOKUP(TBL_S2[[#This Row],[IMP Diff]],TBL_VP[], 3, TRUE)))</f>
        <v>8.66</v>
      </c>
      <c r="K6" s="48">
        <f xml:space="preserve"> IF(ISBLANK(TBL_S2[[#This Row],[IMP 2]]), "", IF(TBL_S2[[#This Row],[IMP 2]]&gt;TBL_S2[[#This Row],[IMP 1]], VLOOKUP(TBL_S2[[#This Row],[IMP Diff]],TBL_VP[], 2, TRUE), VLOOKUP(TBL_S2[[#This Row],[IMP Diff]],TBL_VP[], 3, TRUE)))</f>
        <v>11.34</v>
      </c>
    </row>
    <row r="7" spans="2:11" x14ac:dyDescent="0.3">
      <c r="B7" s="61">
        <v>8</v>
      </c>
      <c r="C7" s="2" t="str">
        <f>VLOOKUP(TBL_S2[[#This Row],[Nr 1]],TBL_Team[],2,FALSE)</f>
        <v>DUA</v>
      </c>
      <c r="D7" s="2" t="s">
        <v>6</v>
      </c>
      <c r="E7" s="3" t="str">
        <f>VLOOKUP(TBL_S2[[#This Row],[Nr 2]],TBL_Team[],2,FALSE)</f>
        <v>Westrand 1</v>
      </c>
      <c r="F7" s="61">
        <v>6</v>
      </c>
      <c r="G7" s="26">
        <v>29</v>
      </c>
      <c r="H7" s="27">
        <v>27</v>
      </c>
      <c r="I7" s="50">
        <f xml:space="preserve"> ABS(TBL_S2[[#This Row],[IMP 2]]-TBL_S2[[#This Row],[IMP 1]])</f>
        <v>2</v>
      </c>
      <c r="J7" s="47">
        <f xml:space="preserve"> IF(ISBLANK(TBL_S2[[#This Row],[IMP 1]]), "", IF(TBL_S2[[#This Row],[IMP 1]]&gt;TBL_S2[[#This Row],[IMP 2]], VLOOKUP(TBL_S2[[#This Row],[IMP Diff]],TBL_VP[], 2, TRUE), VLOOKUP(TBL_S2[[#This Row],[IMP Diff]],TBL_VP[], 3, TRUE)))</f>
        <v>10.55</v>
      </c>
      <c r="K7" s="48">
        <f xml:space="preserve"> IF(ISBLANK(TBL_S2[[#This Row],[IMP 2]]), "", IF(TBL_S2[[#This Row],[IMP 2]]&gt;TBL_S2[[#This Row],[IMP 1]], VLOOKUP(TBL_S2[[#This Row],[IMP Diff]],TBL_VP[], 2, TRUE), VLOOKUP(TBL_S2[[#This Row],[IMP Diff]],TBL_VP[], 3, TRUE)))</f>
        <v>9.4499999999999993</v>
      </c>
    </row>
    <row r="8" spans="2:11" x14ac:dyDescent="0.3">
      <c r="B8" s="61">
        <v>9</v>
      </c>
      <c r="C8" s="3" t="str">
        <f>VLOOKUP(TBL_S2[[#This Row],[Nr 1]],TBL_Team[],2,FALSE)</f>
        <v>UAE</v>
      </c>
      <c r="D8" s="2" t="s">
        <v>6</v>
      </c>
      <c r="E8" s="3" t="str">
        <f>VLOOKUP(TBL_S2[[#This Row],[Nr 2]],TBL_Team[],2,FALSE)</f>
        <v>Beveren</v>
      </c>
      <c r="F8" s="61">
        <v>13</v>
      </c>
      <c r="G8" s="26">
        <v>76</v>
      </c>
      <c r="H8" s="27">
        <v>8</v>
      </c>
      <c r="I8" s="51">
        <f xml:space="preserve"> ABS(TBL_S2[[#This Row],[IMP 2]]-TBL_S2[[#This Row],[IMP 1]])</f>
        <v>68</v>
      </c>
      <c r="J8" s="47">
        <f xml:space="preserve"> IF(ISBLANK(TBL_S2[[#This Row],[IMP 1]]), "", IF(TBL_S2[[#This Row],[IMP 1]]&gt;TBL_S2[[#This Row],[IMP 2]], VLOOKUP(TBL_S2[[#This Row],[IMP Diff]],TBL_VP[], 2, TRUE), VLOOKUP(TBL_S2[[#This Row],[IMP Diff]],TBL_VP[], 3, TRUE)))</f>
        <v>20</v>
      </c>
      <c r="K8" s="48">
        <f xml:space="preserve"> IF(ISBLANK(TBL_S2[[#This Row],[IMP 2]]), "", IF(TBL_S2[[#This Row],[IMP 2]]&gt;TBL_S2[[#This Row],[IMP 1]], VLOOKUP(TBL_S2[[#This Row],[IMP Diff]],TBL_VP[], 2, TRUE), VLOOKUP(TBL_S2[[#This Row],[IMP Diff]],TBL_VP[], 3, TRUE)))</f>
        <v>0</v>
      </c>
    </row>
    <row r="9" spans="2:11" x14ac:dyDescent="0.3">
      <c r="B9" s="61">
        <v>14</v>
      </c>
      <c r="C9" s="3" t="str">
        <f>VLOOKUP(TBL_S2[[#This Row],[Nr 1]],TBL_Team[],2,FALSE)</f>
        <v>Boeckenberg 1</v>
      </c>
      <c r="D9" s="2" t="s">
        <v>6</v>
      </c>
      <c r="E9" s="3" t="str">
        <f>VLOOKUP(TBL_S2[[#This Row],[Nr 2]],TBL_Team[],2,FALSE)</f>
        <v>Riviera 3</v>
      </c>
      <c r="F9" s="61">
        <v>3</v>
      </c>
      <c r="G9" s="26">
        <v>23</v>
      </c>
      <c r="H9" s="27">
        <v>60</v>
      </c>
      <c r="I9" s="51">
        <f xml:space="preserve"> ABS(TBL_S2[[#This Row],[IMP 2]]-TBL_S2[[#This Row],[IMP 1]])</f>
        <v>37</v>
      </c>
      <c r="J9" s="47">
        <f xml:space="preserve"> IF(ISBLANK(TBL_S2[[#This Row],[IMP 1]]), "", IF(TBL_S2[[#This Row],[IMP 1]]&gt;TBL_S2[[#This Row],[IMP 2]], VLOOKUP(TBL_S2[[#This Row],[IMP Diff]],TBL_VP[], 2, TRUE), VLOOKUP(TBL_S2[[#This Row],[IMP Diff]],TBL_VP[], 3, TRUE)))</f>
        <v>2.8099999999999987</v>
      </c>
      <c r="K9" s="48">
        <f xml:space="preserve"> IF(ISBLANK(TBL_S2[[#This Row],[IMP 2]]), "", IF(TBL_S2[[#This Row],[IMP 2]]&gt;TBL_S2[[#This Row],[IMP 1]], VLOOKUP(TBL_S2[[#This Row],[IMP Diff]],TBL_VP[], 2, TRUE), VLOOKUP(TBL_S2[[#This Row],[IMP Diff]],TBL_VP[], 3, TRUE)))</f>
        <v>17.190000000000001</v>
      </c>
    </row>
    <row r="10" spans="2:11" x14ac:dyDescent="0.3">
      <c r="B10" s="61">
        <v>23</v>
      </c>
      <c r="C10" s="3" t="str">
        <f>VLOOKUP(TBL_S2[[#This Row],[Nr 1]],TBL_Team[],2,FALSE)</f>
        <v>Begijntje 1</v>
      </c>
      <c r="D10" s="2" t="s">
        <v>6</v>
      </c>
      <c r="E10" s="3" t="str">
        <f>VLOOKUP(TBL_S2[[#This Row],[Nr 2]],TBL_Team[],2,FALSE)</f>
        <v>De Bierpruvers</v>
      </c>
      <c r="F10" s="61">
        <v>1</v>
      </c>
      <c r="G10" s="26">
        <v>58</v>
      </c>
      <c r="H10" s="27">
        <v>55</v>
      </c>
      <c r="I10" s="51">
        <f xml:space="preserve"> ABS(TBL_S2[[#This Row],[IMP 2]]-TBL_S2[[#This Row],[IMP 1]])</f>
        <v>3</v>
      </c>
      <c r="J10" s="47">
        <f xml:space="preserve"> IF(ISBLANK(TBL_S2[[#This Row],[IMP 1]]), "", IF(TBL_S2[[#This Row],[IMP 1]]&gt;TBL_S2[[#This Row],[IMP 2]], VLOOKUP(TBL_S2[[#This Row],[IMP Diff]],TBL_VP[], 2, TRUE), VLOOKUP(TBL_S2[[#This Row],[IMP Diff]],TBL_VP[], 3, TRUE)))</f>
        <v>10.82</v>
      </c>
      <c r="K10" s="48">
        <f xml:space="preserve"> IF(ISBLANK(TBL_S2[[#This Row],[IMP 2]]), "", IF(TBL_S2[[#This Row],[IMP 2]]&gt;TBL_S2[[#This Row],[IMP 1]], VLOOKUP(TBL_S2[[#This Row],[IMP Diff]],TBL_VP[], 2, TRUE), VLOOKUP(TBL_S2[[#This Row],[IMP Diff]],TBL_VP[], 3, TRUE)))</f>
        <v>9.18</v>
      </c>
    </row>
    <row r="11" spans="2:11" x14ac:dyDescent="0.3">
      <c r="B11" s="61">
        <v>5</v>
      </c>
      <c r="C11" s="2" t="str">
        <f>VLOOKUP(TBL_S2[[#This Row],[Nr 1]],TBL_Team[],2,FALSE)</f>
        <v>Riviera 1</v>
      </c>
      <c r="D11" s="2" t="s">
        <v>6</v>
      </c>
      <c r="E11" s="3" t="str">
        <f>VLOOKUP(TBL_S2[[#This Row],[Nr 2]],TBL_Team[],2,FALSE)</f>
        <v>Sandeman 1</v>
      </c>
      <c r="F11" s="61">
        <v>18</v>
      </c>
      <c r="G11" s="26">
        <v>52</v>
      </c>
      <c r="H11" s="27">
        <v>31</v>
      </c>
      <c r="I11" s="50">
        <f xml:space="preserve"> ABS(TBL_S2[[#This Row],[IMP 2]]-TBL_S2[[#This Row],[IMP 1]])</f>
        <v>21</v>
      </c>
      <c r="J11" s="47">
        <f xml:space="preserve"> IF(ISBLANK(TBL_S2[[#This Row],[IMP 1]]), "", IF(TBL_S2[[#This Row],[IMP 1]]&gt;TBL_S2[[#This Row],[IMP 2]], VLOOKUP(TBL_S2[[#This Row],[IMP Diff]],TBL_VP[], 2, TRUE), VLOOKUP(TBL_S2[[#This Row],[IMP Diff]],TBL_VP[], 3, TRUE)))</f>
        <v>14.76</v>
      </c>
      <c r="K11" s="48">
        <f xml:space="preserve"> IF(ISBLANK(TBL_S2[[#This Row],[IMP 2]]), "", IF(TBL_S2[[#This Row],[IMP 2]]&gt;TBL_S2[[#This Row],[IMP 1]], VLOOKUP(TBL_S2[[#This Row],[IMP Diff]],TBL_VP[], 2, TRUE), VLOOKUP(TBL_S2[[#This Row],[IMP Diff]],TBL_VP[], 3, TRUE)))</f>
        <v>5.24</v>
      </c>
    </row>
    <row r="12" spans="2:11" x14ac:dyDescent="0.3">
      <c r="B12" s="61">
        <v>22</v>
      </c>
      <c r="C12" s="2" t="str">
        <f>VLOOKUP(TBL_S2[[#This Row],[Nr 1]],TBL_Team[],2,FALSE)</f>
        <v>Riviera 5.2</v>
      </c>
      <c r="D12" s="2" t="s">
        <v>6</v>
      </c>
      <c r="E12" s="3" t="str">
        <f>VLOOKUP(TBL_S2[[#This Row],[Nr 2]],TBL_Team[],2,FALSE)</f>
        <v>Pieterman 3</v>
      </c>
      <c r="F12" s="61">
        <v>2</v>
      </c>
      <c r="G12" s="26">
        <v>26</v>
      </c>
      <c r="H12" s="27">
        <v>43</v>
      </c>
      <c r="I12" s="50">
        <f xml:space="preserve"> ABS(TBL_S2[[#This Row],[IMP 2]]-TBL_S2[[#This Row],[IMP 1]])</f>
        <v>17</v>
      </c>
      <c r="J12" s="47">
        <f xml:space="preserve"> IF(ISBLANK(TBL_S2[[#This Row],[IMP 1]]), "", IF(TBL_S2[[#This Row],[IMP 1]]&gt;TBL_S2[[#This Row],[IMP 2]], VLOOKUP(TBL_S2[[#This Row],[IMP Diff]],TBL_VP[], 2, TRUE), VLOOKUP(TBL_S2[[#This Row],[IMP Diff]],TBL_VP[], 3, TRUE)))</f>
        <v>5.99</v>
      </c>
      <c r="K12" s="48">
        <f xml:space="preserve"> IF(ISBLANK(TBL_S2[[#This Row],[IMP 2]]), "", IF(TBL_S2[[#This Row],[IMP 2]]&gt;TBL_S2[[#This Row],[IMP 1]], VLOOKUP(TBL_S2[[#This Row],[IMP Diff]],TBL_VP[], 2, TRUE), VLOOKUP(TBL_S2[[#This Row],[IMP Diff]],TBL_VP[], 3, TRUE)))</f>
        <v>14.01</v>
      </c>
    </row>
    <row r="13" spans="2:11" x14ac:dyDescent="0.3">
      <c r="B13" s="61">
        <v>11</v>
      </c>
      <c r="C13" s="2" t="str">
        <f>VLOOKUP(TBL_S2[[#This Row],[Nr 1]],TBL_Team[],2,FALSE)</f>
        <v>Waregem 1</v>
      </c>
      <c r="D13" s="2" t="s">
        <v>6</v>
      </c>
      <c r="E13" s="3" t="str">
        <f>VLOOKUP(TBL_S2[[#This Row],[Nr 2]],TBL_Team[],2,FALSE)</f>
        <v>Merelbeke</v>
      </c>
      <c r="F13" s="61">
        <v>7</v>
      </c>
      <c r="G13" s="26">
        <v>36</v>
      </c>
      <c r="H13" s="27">
        <v>59</v>
      </c>
      <c r="I13" s="50">
        <f xml:space="preserve"> ABS(TBL_S2[[#This Row],[IMP 2]]-TBL_S2[[#This Row],[IMP 1]])</f>
        <v>23</v>
      </c>
      <c r="J13" s="47">
        <f xml:space="preserve"> IF(ISBLANK(TBL_S2[[#This Row],[IMP 1]]), "", IF(TBL_S2[[#This Row],[IMP 1]]&gt;TBL_S2[[#This Row],[IMP 2]], VLOOKUP(TBL_S2[[#This Row],[IMP Diff]],TBL_VP[], 2, TRUE), VLOOKUP(TBL_S2[[#This Row],[IMP Diff]],TBL_VP[], 3, TRUE)))</f>
        <v>4.8900000000000006</v>
      </c>
      <c r="K13" s="48">
        <f xml:space="preserve"> IF(ISBLANK(TBL_S2[[#This Row],[IMP 2]]), "", IF(TBL_S2[[#This Row],[IMP 2]]&gt;TBL_S2[[#This Row],[IMP 1]], VLOOKUP(TBL_S2[[#This Row],[IMP Diff]],TBL_VP[], 2, TRUE), VLOOKUP(TBL_S2[[#This Row],[IMP Diff]],TBL_VP[], 3, TRUE)))</f>
        <v>15.11</v>
      </c>
    </row>
    <row r="14" spans="2:11" x14ac:dyDescent="0.3">
      <c r="B14" s="61">
        <v>24</v>
      </c>
      <c r="C14" s="2" t="str">
        <f>VLOOKUP(TBL_S2[[#This Row],[Nr 1]],TBL_Team[],2,FALSE)</f>
        <v>Pieterman 2</v>
      </c>
      <c r="D14" s="2" t="s">
        <v>6</v>
      </c>
      <c r="E14" s="2" t="str">
        <f>VLOOKUP(TBL_S2[[#This Row],[Nr 2]],TBL_Team[],2,FALSE)</f>
        <v>Aarsele 1</v>
      </c>
      <c r="F14" s="61">
        <v>10</v>
      </c>
      <c r="G14" s="26">
        <v>37</v>
      </c>
      <c r="H14" s="27">
        <v>42</v>
      </c>
      <c r="I14" s="50">
        <f xml:space="preserve"> ABS(TBL_S2[[#This Row],[IMP 2]]-TBL_S2[[#This Row],[IMP 1]])</f>
        <v>5</v>
      </c>
      <c r="J14" s="47">
        <f xml:space="preserve"> IF(ISBLANK(TBL_S2[[#This Row],[IMP 1]]), "", IF(TBL_S2[[#This Row],[IMP 1]]&gt;TBL_S2[[#This Row],[IMP 2]], VLOOKUP(TBL_S2[[#This Row],[IMP Diff]],TBL_VP[], 2, TRUE), VLOOKUP(TBL_S2[[#This Row],[IMP Diff]],TBL_VP[], 3, TRUE)))</f>
        <v>8.66</v>
      </c>
      <c r="K14" s="48">
        <f xml:space="preserve"> IF(ISBLANK(TBL_S2[[#This Row],[IMP 2]]), "", IF(TBL_S2[[#This Row],[IMP 2]]&gt;TBL_S2[[#This Row],[IMP 1]], VLOOKUP(TBL_S2[[#This Row],[IMP Diff]],TBL_VP[], 2, TRUE), VLOOKUP(TBL_S2[[#This Row],[IMP Diff]],TBL_VP[], 3, TRUE)))</f>
        <v>11.34</v>
      </c>
    </row>
    <row r="15" spans="2:11" x14ac:dyDescent="0.3">
      <c r="B15" s="61">
        <v>15</v>
      </c>
      <c r="C15" s="2" t="str">
        <f>VLOOKUP(TBL_S2[[#This Row],[Nr 1]],TBL_Team[],2,FALSE)</f>
        <v>Boeckenberg 3</v>
      </c>
      <c r="D15" s="2" t="s">
        <v>6</v>
      </c>
      <c r="E15" s="2" t="str">
        <f>VLOOKUP(TBL_S2[[#This Row],[Nr 2]],TBL_Team[],2,FALSE)</f>
        <v>Westrand 2</v>
      </c>
      <c r="F15" s="61">
        <v>19</v>
      </c>
      <c r="G15" s="26">
        <v>20</v>
      </c>
      <c r="H15" s="27">
        <v>62</v>
      </c>
      <c r="I15" s="50">
        <f xml:space="preserve"> ABS(TBL_S2[[#This Row],[IMP 2]]-TBL_S2[[#This Row],[IMP 1]])</f>
        <v>42</v>
      </c>
      <c r="J15" s="47">
        <f xml:space="preserve"> IF(ISBLANK(TBL_S2[[#This Row],[IMP 1]]), "", IF(TBL_S2[[#This Row],[IMP 1]]&gt;TBL_S2[[#This Row],[IMP 2]], VLOOKUP(TBL_S2[[#This Row],[IMP Diff]],TBL_VP[], 2, TRUE), VLOOKUP(TBL_S2[[#This Row],[IMP Diff]],TBL_VP[], 3, TRUE)))</f>
        <v>2.2100000000000009</v>
      </c>
      <c r="K15" s="48">
        <f xml:space="preserve"> IF(ISBLANK(TBL_S2[[#This Row],[IMP 2]]), "", IF(TBL_S2[[#This Row],[IMP 2]]&gt;TBL_S2[[#This Row],[IMP 1]], VLOOKUP(TBL_S2[[#This Row],[IMP Diff]],TBL_VP[], 2, TRUE), VLOOKUP(TBL_S2[[#This Row],[IMP Diff]],TBL_VP[], 3, TRUE)))</f>
        <v>17.79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072C6-C652-4B48-91BB-2BD032DC304C}">
  <dimension ref="B3:K15"/>
  <sheetViews>
    <sheetView workbookViewId="0">
      <selection activeCell="I9" sqref="I9"/>
    </sheetView>
  </sheetViews>
  <sheetFormatPr defaultColWidth="9.33203125" defaultRowHeight="14.4" x14ac:dyDescent="0.3"/>
  <cols>
    <col min="2" max="2" width="4.88671875" bestFit="1" customWidth="1"/>
    <col min="3" max="3" width="30.88671875" customWidth="1"/>
    <col min="4" max="4" width="2.88671875" bestFit="1" customWidth="1"/>
    <col min="5" max="5" width="30.88671875" customWidth="1"/>
    <col min="6" max="6" width="4.88671875" bestFit="1" customWidth="1"/>
    <col min="7" max="8" width="6.33203125" bestFit="1" customWidth="1"/>
    <col min="9" max="9" width="8.5546875" bestFit="1" customWidth="1"/>
    <col min="10" max="11" width="6" bestFit="1" customWidth="1"/>
  </cols>
  <sheetData>
    <row r="3" spans="2:11" s="7" customFormat="1" ht="15.6" x14ac:dyDescent="0.3">
      <c r="B3" s="6" t="s">
        <v>384</v>
      </c>
      <c r="C3" s="6" t="s">
        <v>387</v>
      </c>
      <c r="D3" s="6" t="s">
        <v>5</v>
      </c>
      <c r="E3" s="6" t="s">
        <v>386</v>
      </c>
      <c r="F3" s="6" t="s">
        <v>385</v>
      </c>
      <c r="G3" s="21" t="s">
        <v>0</v>
      </c>
      <c r="H3" s="22" t="s">
        <v>1</v>
      </c>
      <c r="I3" s="49" t="s">
        <v>4</v>
      </c>
      <c r="J3" s="46" t="s">
        <v>2</v>
      </c>
      <c r="K3" s="46" t="s">
        <v>3</v>
      </c>
    </row>
    <row r="4" spans="2:11" x14ac:dyDescent="0.3">
      <c r="B4" s="61">
        <v>13</v>
      </c>
      <c r="C4" s="2" t="str">
        <f>VLOOKUP(TBL_S1[[#This Row],[Nr 1]],TBL_Team[],2,FALSE)</f>
        <v>Beveren</v>
      </c>
      <c r="D4" s="2" t="s">
        <v>6</v>
      </c>
      <c r="E4" s="2" t="str">
        <f>VLOOKUP(TBL_S1[[#This Row],[Nr 2]],TBL_Team[],2,FALSE)</f>
        <v>De Bierpruvers</v>
      </c>
      <c r="F4" s="61">
        <v>1</v>
      </c>
      <c r="G4" s="26">
        <v>42</v>
      </c>
      <c r="H4" s="27">
        <v>36</v>
      </c>
      <c r="I4" s="50">
        <f xml:space="preserve"> ABS(TBL_S1[[#This Row],[IMP 2]]-TBL_S1[[#This Row],[IMP 1]])</f>
        <v>6</v>
      </c>
      <c r="J4" s="47">
        <f xml:space="preserve"> IF(ISBLANK(TBL_S1[[#This Row],[IMP 1]]), "", IF(TBL_S1[[#This Row],[IMP 1]]&gt;TBL_S1[[#This Row],[IMP 2]], VLOOKUP(TBL_S1[[#This Row],[IMP Diff]],TBL_VP[], 2, TRUE), VLOOKUP(TBL_S1[[#This Row],[IMP Diff]],TBL_VP[], 3, TRUE)))</f>
        <v>11.59</v>
      </c>
      <c r="K4" s="48">
        <f xml:space="preserve"> IF(ISBLANK(TBL_S1[[#This Row],[IMP 2]]), "", IF(TBL_S1[[#This Row],[IMP 2]]&gt;TBL_S1[[#This Row],[IMP 1]], VLOOKUP(TBL_S1[[#This Row],[IMP Diff]],TBL_VP[], 2, TRUE), VLOOKUP(TBL_S1[[#This Row],[IMP Diff]],TBL_VP[], 3, TRUE)))</f>
        <v>8.41</v>
      </c>
    </row>
    <row r="5" spans="2:11" x14ac:dyDescent="0.3">
      <c r="B5" s="61">
        <v>7</v>
      </c>
      <c r="C5" s="2" t="str">
        <f>VLOOKUP(TBL_S1[[#This Row],[Nr 1]],TBL_Team[],2,FALSE)</f>
        <v>Merelbeke</v>
      </c>
      <c r="D5" s="2" t="s">
        <v>6</v>
      </c>
      <c r="E5" s="2" t="str">
        <f>VLOOKUP(TBL_S1[[#This Row],[Nr 2]],TBL_Team[],2,FALSE)</f>
        <v>P1</v>
      </c>
      <c r="F5" s="61">
        <v>16</v>
      </c>
      <c r="G5" s="26">
        <v>17</v>
      </c>
      <c r="H5" s="27">
        <v>57</v>
      </c>
      <c r="I5" s="50">
        <f xml:space="preserve"> ABS(TBL_S1[[#This Row],[IMP 2]]-TBL_S1[[#This Row],[IMP 1]])</f>
        <v>40</v>
      </c>
      <c r="J5" s="47">
        <f xml:space="preserve"> IF(ISBLANK(TBL_S1[[#This Row],[IMP 1]]), "", IF(TBL_S1[[#This Row],[IMP 1]]&gt;TBL_S1[[#This Row],[IMP 2]], VLOOKUP(TBL_S1[[#This Row],[IMP Diff]],TBL_VP[], 2, TRUE), VLOOKUP(TBL_S1[[#This Row],[IMP Diff]],TBL_VP[], 3, TRUE)))</f>
        <v>2.4400000000000013</v>
      </c>
      <c r="K5" s="48">
        <f xml:space="preserve"> IF(ISBLANK(TBL_S1[[#This Row],[IMP 2]]), "", IF(TBL_S1[[#This Row],[IMP 2]]&gt;TBL_S1[[#This Row],[IMP 1]], VLOOKUP(TBL_S1[[#This Row],[IMP Diff]],TBL_VP[], 2, TRUE), VLOOKUP(TBL_S1[[#This Row],[IMP Diff]],TBL_VP[], 3, TRUE)))</f>
        <v>17.559999999999999</v>
      </c>
    </row>
    <row r="6" spans="2:11" x14ac:dyDescent="0.3">
      <c r="B6" s="61">
        <v>8</v>
      </c>
      <c r="C6" s="2" t="str">
        <f>VLOOKUP(TBL_S1[[#This Row],[Nr 1]],TBL_Team[],2,FALSE)</f>
        <v>DUA</v>
      </c>
      <c r="D6" s="2" t="s">
        <v>6</v>
      </c>
      <c r="E6" s="2" t="str">
        <f>VLOOKUP(TBL_S1[[#This Row],[Nr 2]],TBL_Team[],2,FALSE)</f>
        <v>Pieterman 3</v>
      </c>
      <c r="F6" s="61">
        <v>2</v>
      </c>
      <c r="G6" s="26">
        <v>36</v>
      </c>
      <c r="H6" s="27">
        <v>18</v>
      </c>
      <c r="I6" s="50">
        <f xml:space="preserve"> ABS(TBL_S1[[#This Row],[IMP 2]]-TBL_S1[[#This Row],[IMP 1]])</f>
        <v>18</v>
      </c>
      <c r="J6" s="47">
        <f xml:space="preserve"> IF(ISBLANK(TBL_S1[[#This Row],[IMP 1]]), "", IF(TBL_S1[[#This Row],[IMP 1]]&gt;TBL_S1[[#This Row],[IMP 2]], VLOOKUP(TBL_S1[[#This Row],[IMP Diff]],TBL_VP[], 2, TRUE), VLOOKUP(TBL_S1[[#This Row],[IMP Diff]],TBL_VP[], 3, TRUE)))</f>
        <v>14.2</v>
      </c>
      <c r="K6" s="48">
        <f xml:space="preserve"> IF(ISBLANK(TBL_S1[[#This Row],[IMP 2]]), "", IF(TBL_S1[[#This Row],[IMP 2]]&gt;TBL_S1[[#This Row],[IMP 1]], VLOOKUP(TBL_S1[[#This Row],[IMP Diff]],TBL_VP[], 2, TRUE), VLOOKUP(TBL_S1[[#This Row],[IMP Diff]],TBL_VP[], 3, TRUE)))</f>
        <v>5.8000000000000007</v>
      </c>
    </row>
    <row r="7" spans="2:11" x14ac:dyDescent="0.3">
      <c r="B7" s="61">
        <v>12</v>
      </c>
      <c r="C7" s="2" t="str">
        <f>VLOOKUP(TBL_S1[[#This Row],[Nr 1]],TBL_Team[],2,FALSE)</f>
        <v>we “zien” mekaar nog wel</v>
      </c>
      <c r="D7" s="2" t="s">
        <v>6</v>
      </c>
      <c r="E7" s="3" t="str">
        <f>VLOOKUP(TBL_S1[[#This Row],[Nr 2]],TBL_Team[],2,FALSE)</f>
        <v>Westrand 2</v>
      </c>
      <c r="F7" s="61">
        <v>19</v>
      </c>
      <c r="G7" s="26">
        <v>85</v>
      </c>
      <c r="H7" s="27">
        <v>3</v>
      </c>
      <c r="I7" s="50">
        <f xml:space="preserve"> ABS(TBL_S1[[#This Row],[IMP 2]]-TBL_S1[[#This Row],[IMP 1]])</f>
        <v>82</v>
      </c>
      <c r="J7" s="47">
        <f xml:space="preserve"> IF(ISBLANK(TBL_S1[[#This Row],[IMP 1]]), "", IF(TBL_S1[[#This Row],[IMP 1]]&gt;TBL_S1[[#This Row],[IMP 2]], VLOOKUP(TBL_S1[[#This Row],[IMP Diff]],TBL_VP[], 2, TRUE), VLOOKUP(TBL_S1[[#This Row],[IMP Diff]],TBL_VP[], 3, TRUE)))</f>
        <v>20</v>
      </c>
      <c r="K7" s="48">
        <f xml:space="preserve"> IF(ISBLANK(TBL_S1[[#This Row],[IMP 2]]), "", IF(TBL_S1[[#This Row],[IMP 2]]&gt;TBL_S1[[#This Row],[IMP 1]], VLOOKUP(TBL_S1[[#This Row],[IMP Diff]],TBL_VP[], 2, TRUE), VLOOKUP(TBL_S1[[#This Row],[IMP Diff]],TBL_VP[], 3, TRUE)))</f>
        <v>0</v>
      </c>
    </row>
    <row r="8" spans="2:11" x14ac:dyDescent="0.3">
      <c r="B8" s="61">
        <v>5</v>
      </c>
      <c r="C8" s="3" t="str">
        <f>VLOOKUP(TBL_S1[[#This Row],[Nr 1]],TBL_Team[],2,FALSE)</f>
        <v>Riviera 1</v>
      </c>
      <c r="D8" s="2" t="s">
        <v>6</v>
      </c>
      <c r="E8" s="3" t="str">
        <f>VLOOKUP(TBL_S1[[#This Row],[Nr 2]],TBL_Team[],2,FALSE)</f>
        <v>Boeckenberg 1</v>
      </c>
      <c r="F8" s="61">
        <v>14</v>
      </c>
      <c r="G8" s="26">
        <v>32</v>
      </c>
      <c r="H8" s="27">
        <v>38</v>
      </c>
      <c r="I8" s="51">
        <f xml:space="preserve"> ABS(TBL_S1[[#This Row],[IMP 2]]-TBL_S1[[#This Row],[IMP 1]])</f>
        <v>6</v>
      </c>
      <c r="J8" s="47">
        <f xml:space="preserve"> IF(ISBLANK(TBL_S1[[#This Row],[IMP 1]]), "", IF(TBL_S1[[#This Row],[IMP 1]]&gt;TBL_S1[[#This Row],[IMP 2]], VLOOKUP(TBL_S1[[#This Row],[IMP Diff]],TBL_VP[], 2, TRUE), VLOOKUP(TBL_S1[[#This Row],[IMP Diff]],TBL_VP[], 3, TRUE)))</f>
        <v>8.41</v>
      </c>
      <c r="K8" s="48">
        <f xml:space="preserve"> IF(ISBLANK(TBL_S1[[#This Row],[IMP 2]]), "", IF(TBL_S1[[#This Row],[IMP 2]]&gt;TBL_S1[[#This Row],[IMP 1]], VLOOKUP(TBL_S1[[#This Row],[IMP Diff]],TBL_VP[], 2, TRUE), VLOOKUP(TBL_S1[[#This Row],[IMP Diff]],TBL_VP[], 3, TRUE)))</f>
        <v>11.59</v>
      </c>
    </row>
    <row r="9" spans="2:11" x14ac:dyDescent="0.3">
      <c r="B9" s="61">
        <v>22</v>
      </c>
      <c r="C9" s="3" t="str">
        <f>VLOOKUP(TBL_S1[[#This Row],[Nr 1]],TBL_Team[],2,FALSE)</f>
        <v>Riviera 5.2</v>
      </c>
      <c r="D9" s="2" t="s">
        <v>6</v>
      </c>
      <c r="E9" s="3" t="str">
        <f>VLOOKUP(TBL_S1[[#This Row],[Nr 2]],TBL_Team[],2,FALSE)</f>
        <v>Westrand 1</v>
      </c>
      <c r="F9" s="61">
        <v>6</v>
      </c>
      <c r="G9" s="26">
        <v>42</v>
      </c>
      <c r="H9" s="27">
        <v>57</v>
      </c>
      <c r="I9" s="51">
        <f xml:space="preserve"> ABS(TBL_S1[[#This Row],[IMP 2]]-TBL_S1[[#This Row],[IMP 1]])</f>
        <v>15</v>
      </c>
      <c r="J9" s="47">
        <f xml:space="preserve"> IF(ISBLANK(TBL_S1[[#This Row],[IMP 1]]), "", IF(TBL_S1[[#This Row],[IMP 1]]&gt;TBL_S1[[#This Row],[IMP 2]], VLOOKUP(TBL_S1[[#This Row],[IMP Diff]],TBL_VP[], 2, TRUE), VLOOKUP(TBL_S1[[#This Row],[IMP Diff]],TBL_VP[], 3, TRUE)))</f>
        <v>6.3900000000000006</v>
      </c>
      <c r="K9" s="48">
        <f xml:space="preserve"> IF(ISBLANK(TBL_S1[[#This Row],[IMP 2]]), "", IF(TBL_S1[[#This Row],[IMP 2]]&gt;TBL_S1[[#This Row],[IMP 1]], VLOOKUP(TBL_S1[[#This Row],[IMP Diff]],TBL_VP[], 2, TRUE), VLOOKUP(TBL_S1[[#This Row],[IMP Diff]],TBL_VP[], 3, TRUE)))</f>
        <v>13.61</v>
      </c>
    </row>
    <row r="10" spans="2:11" x14ac:dyDescent="0.3">
      <c r="B10" s="61">
        <v>9</v>
      </c>
      <c r="C10" s="3" t="str">
        <f>VLOOKUP(TBL_S1[[#This Row],[Nr 1]],TBL_Team[],2,FALSE)</f>
        <v>UAE</v>
      </c>
      <c r="D10" s="2" t="s">
        <v>6</v>
      </c>
      <c r="E10" s="3" t="str">
        <f>VLOOKUP(TBL_S1[[#This Row],[Nr 2]],TBL_Team[],2,FALSE)</f>
        <v>Sandeman 1</v>
      </c>
      <c r="F10" s="61">
        <v>18</v>
      </c>
      <c r="G10" s="26">
        <v>42</v>
      </c>
      <c r="H10" s="27">
        <v>28</v>
      </c>
      <c r="I10" s="51">
        <f xml:space="preserve"> ABS(TBL_S1[[#This Row],[IMP 2]]-TBL_S1[[#This Row],[IMP 1]])</f>
        <v>14</v>
      </c>
      <c r="J10" s="47">
        <f xml:space="preserve"> IF(ISBLANK(TBL_S1[[#This Row],[IMP 1]]), "", IF(TBL_S1[[#This Row],[IMP 1]]&gt;TBL_S1[[#This Row],[IMP 2]], VLOOKUP(TBL_S1[[#This Row],[IMP Diff]],TBL_VP[], 2, TRUE), VLOOKUP(TBL_S1[[#This Row],[IMP Diff]],TBL_VP[], 3, TRUE)))</f>
        <v>13.41</v>
      </c>
      <c r="K10" s="48">
        <f xml:space="preserve"> IF(ISBLANK(TBL_S1[[#This Row],[IMP 2]]), "", IF(TBL_S1[[#This Row],[IMP 2]]&gt;TBL_S1[[#This Row],[IMP 1]], VLOOKUP(TBL_S1[[#This Row],[IMP Diff]],TBL_VP[], 2, TRUE), VLOOKUP(TBL_S1[[#This Row],[IMP Diff]],TBL_VP[], 3, TRUE)))</f>
        <v>6.59</v>
      </c>
    </row>
    <row r="11" spans="2:11" x14ac:dyDescent="0.3">
      <c r="B11" s="61">
        <v>15</v>
      </c>
      <c r="C11" s="2" t="str">
        <f>VLOOKUP(TBL_S1[[#This Row],[Nr 1]],TBL_Team[],2,FALSE)</f>
        <v>Boeckenberg 3</v>
      </c>
      <c r="D11" s="2" t="s">
        <v>6</v>
      </c>
      <c r="E11" s="3" t="str">
        <f>VLOOKUP(TBL_S1[[#This Row],[Nr 2]],TBL_Team[],2,FALSE)</f>
        <v>Forum 1</v>
      </c>
      <c r="F11" s="61">
        <v>17</v>
      </c>
      <c r="G11" s="26">
        <v>11</v>
      </c>
      <c r="H11" s="27">
        <v>82</v>
      </c>
      <c r="I11" s="50">
        <f xml:space="preserve"> ABS(TBL_S1[[#This Row],[IMP 2]]-TBL_S1[[#This Row],[IMP 1]])</f>
        <v>71</v>
      </c>
      <c r="J11" s="47">
        <f xml:space="preserve"> IF(ISBLANK(TBL_S1[[#This Row],[IMP 1]]), "", IF(TBL_S1[[#This Row],[IMP 1]]&gt;TBL_S1[[#This Row],[IMP 2]], VLOOKUP(TBL_S1[[#This Row],[IMP Diff]],TBL_VP[], 2, TRUE), VLOOKUP(TBL_S1[[#This Row],[IMP Diff]],TBL_VP[], 3, TRUE)))</f>
        <v>0</v>
      </c>
      <c r="K11" s="48">
        <f xml:space="preserve"> IF(ISBLANK(TBL_S1[[#This Row],[IMP 2]]), "", IF(TBL_S1[[#This Row],[IMP 2]]&gt;TBL_S1[[#This Row],[IMP 1]], VLOOKUP(TBL_S1[[#This Row],[IMP Diff]],TBL_VP[], 2, TRUE), VLOOKUP(TBL_S1[[#This Row],[IMP Diff]],TBL_VP[], 3, TRUE)))</f>
        <v>20</v>
      </c>
    </row>
    <row r="12" spans="2:11" x14ac:dyDescent="0.3">
      <c r="B12" s="61">
        <v>3</v>
      </c>
      <c r="C12" s="2" t="str">
        <f>VLOOKUP(TBL_S1[[#This Row],[Nr 1]],TBL_Team[],2,FALSE)</f>
        <v>Riviera 3</v>
      </c>
      <c r="D12" s="2" t="s">
        <v>6</v>
      </c>
      <c r="E12" s="3" t="str">
        <f>VLOOKUP(TBL_S1[[#This Row],[Nr 2]],TBL_Team[],2,FALSE)</f>
        <v>Begijntje 1</v>
      </c>
      <c r="F12" s="61">
        <v>23</v>
      </c>
      <c r="G12" s="26">
        <v>53</v>
      </c>
      <c r="H12" s="27">
        <v>52</v>
      </c>
      <c r="I12" s="50">
        <f xml:space="preserve"> ABS(TBL_S1[[#This Row],[IMP 2]]-TBL_S1[[#This Row],[IMP 1]])</f>
        <v>1</v>
      </c>
      <c r="J12" s="47">
        <f xml:space="preserve"> IF(ISBLANK(TBL_S1[[#This Row],[IMP 1]]), "", IF(TBL_S1[[#This Row],[IMP 1]]&gt;TBL_S1[[#This Row],[IMP 2]], VLOOKUP(TBL_S1[[#This Row],[IMP Diff]],TBL_VP[], 2, TRUE), VLOOKUP(TBL_S1[[#This Row],[IMP Diff]],TBL_VP[], 3, TRUE)))</f>
        <v>10.28</v>
      </c>
      <c r="K12" s="48">
        <f xml:space="preserve"> IF(ISBLANK(TBL_S1[[#This Row],[IMP 2]]), "", IF(TBL_S1[[#This Row],[IMP 2]]&gt;TBL_S1[[#This Row],[IMP 1]], VLOOKUP(TBL_S1[[#This Row],[IMP Diff]],TBL_VP[], 2, TRUE), VLOOKUP(TBL_S1[[#This Row],[IMP Diff]],TBL_VP[], 3, TRUE)))</f>
        <v>9.7200000000000006</v>
      </c>
    </row>
    <row r="13" spans="2:11" x14ac:dyDescent="0.3">
      <c r="B13" s="61">
        <v>11</v>
      </c>
      <c r="C13" s="2" t="str">
        <f>VLOOKUP(TBL_S1[[#This Row],[Nr 1]],TBL_Team[],2,FALSE)</f>
        <v>Waregem 1</v>
      </c>
      <c r="D13" s="2" t="s">
        <v>6</v>
      </c>
      <c r="E13" s="3" t="str">
        <f>VLOOKUP(TBL_S1[[#This Row],[Nr 2]],TBL_Team[],2,FALSE)</f>
        <v>Squeeze 1&amp;2</v>
      </c>
      <c r="F13" s="61">
        <v>4</v>
      </c>
      <c r="G13" s="26">
        <v>18</v>
      </c>
      <c r="H13" s="27">
        <v>45</v>
      </c>
      <c r="I13" s="50">
        <f xml:space="preserve"> ABS(TBL_S1[[#This Row],[IMP 2]]-TBL_S1[[#This Row],[IMP 1]])</f>
        <v>27</v>
      </c>
      <c r="J13" s="47">
        <f xml:space="preserve"> IF(ISBLANK(TBL_S1[[#This Row],[IMP 1]]), "", IF(TBL_S1[[#This Row],[IMP 1]]&gt;TBL_S1[[#This Row],[IMP 2]], VLOOKUP(TBL_S1[[#This Row],[IMP Diff]],TBL_VP[], 2, TRUE), VLOOKUP(TBL_S1[[#This Row],[IMP Diff]],TBL_VP[], 3, TRUE)))</f>
        <v>4.2300000000000004</v>
      </c>
      <c r="K13" s="48">
        <f xml:space="preserve"> IF(ISBLANK(TBL_S1[[#This Row],[IMP 2]]), "", IF(TBL_S1[[#This Row],[IMP 2]]&gt;TBL_S1[[#This Row],[IMP 1]], VLOOKUP(TBL_S1[[#This Row],[IMP Diff]],TBL_VP[], 2, TRUE), VLOOKUP(TBL_S1[[#This Row],[IMP Diff]],TBL_VP[], 3, TRUE)))</f>
        <v>15.77</v>
      </c>
    </row>
    <row r="14" spans="2:11" x14ac:dyDescent="0.3">
      <c r="B14" s="61">
        <v>10</v>
      </c>
      <c r="C14" s="2" t="str">
        <f>VLOOKUP(TBL_S1[[#This Row],[Nr 1]],TBL_Team[],2,FALSE)</f>
        <v>Aarsele 1</v>
      </c>
      <c r="D14" s="2" t="s">
        <v>6</v>
      </c>
      <c r="E14" s="2" t="str">
        <f>VLOOKUP(TBL_S1[[#This Row],[Nr 2]],TBL_Team[],2,FALSE)</f>
        <v>Riviera 4</v>
      </c>
      <c r="F14" s="61">
        <v>20</v>
      </c>
      <c r="G14" s="26">
        <v>40</v>
      </c>
      <c r="H14" s="27">
        <v>102</v>
      </c>
      <c r="I14" s="50">
        <f xml:space="preserve"> ABS(TBL_S1[[#This Row],[IMP 2]]-TBL_S1[[#This Row],[IMP 1]])</f>
        <v>62</v>
      </c>
      <c r="J14" s="47">
        <f xml:space="preserve"> IF(ISBLANK(TBL_S1[[#This Row],[IMP 1]]), "", IF(TBL_S1[[#This Row],[IMP 1]]&gt;TBL_S1[[#This Row],[IMP 2]], VLOOKUP(TBL_S1[[#This Row],[IMP Diff]],TBL_VP[], 2, TRUE), VLOOKUP(TBL_S1[[#This Row],[IMP Diff]],TBL_VP[], 3, TRUE)))</f>
        <v>0.35000000000000142</v>
      </c>
      <c r="K14" s="48">
        <f xml:space="preserve"> IF(ISBLANK(TBL_S1[[#This Row],[IMP 2]]), "", IF(TBL_S1[[#This Row],[IMP 2]]&gt;TBL_S1[[#This Row],[IMP 1]], VLOOKUP(TBL_S1[[#This Row],[IMP Diff]],TBL_VP[], 2, TRUE), VLOOKUP(TBL_S1[[#This Row],[IMP Diff]],TBL_VP[], 3, TRUE)))</f>
        <v>19.649999999999999</v>
      </c>
    </row>
    <row r="15" spans="2:11" x14ac:dyDescent="0.3">
      <c r="B15" s="61">
        <v>21</v>
      </c>
      <c r="C15" s="2" t="str">
        <f>VLOOKUP(TBL_S1[[#This Row],[Nr 1]],TBL_Team[],2,FALSE)</f>
        <v>Riviera 5.1</v>
      </c>
      <c r="D15" s="2" t="s">
        <v>6</v>
      </c>
      <c r="E15" s="2" t="str">
        <f>VLOOKUP(TBL_S1[[#This Row],[Nr 2]],TBL_Team[],2,FALSE)</f>
        <v>Pieterman 2</v>
      </c>
      <c r="F15" s="61">
        <v>24</v>
      </c>
      <c r="G15" s="26">
        <v>63</v>
      </c>
      <c r="H15" s="27">
        <v>18</v>
      </c>
      <c r="I15" s="50">
        <f xml:space="preserve"> ABS(TBL_S1[[#This Row],[IMP 2]]-TBL_S1[[#This Row],[IMP 1]])</f>
        <v>45</v>
      </c>
      <c r="J15" s="47">
        <f xml:space="preserve"> IF(ISBLANK(TBL_S1[[#This Row],[IMP 1]]), "", IF(TBL_S1[[#This Row],[IMP 1]]&gt;TBL_S1[[#This Row],[IMP 2]], VLOOKUP(TBL_S1[[#This Row],[IMP Diff]],TBL_VP[], 2, TRUE), VLOOKUP(TBL_S1[[#This Row],[IMP Diff]],TBL_VP[], 3, TRUE)))</f>
        <v>18.12</v>
      </c>
      <c r="K15" s="48">
        <f xml:space="preserve"> IF(ISBLANK(TBL_S1[[#This Row],[IMP 2]]), "", IF(TBL_S1[[#This Row],[IMP 2]]&gt;TBL_S1[[#This Row],[IMP 1]], VLOOKUP(TBL_S1[[#This Row],[IMP Diff]],TBL_VP[], 2, TRUE), VLOOKUP(TBL_S1[[#This Row],[IMP Diff]],TBL_VP[], 3, TRUE)))</f>
        <v>1.879999999999999</v>
      </c>
    </row>
  </sheetData>
  <phoneticPr fontId="1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1324E-74E3-4459-B8B2-EF07F0F2994C}">
  <sheetPr>
    <pageSetUpPr fitToPage="1"/>
  </sheetPr>
  <dimension ref="B1:AC26"/>
  <sheetViews>
    <sheetView workbookViewId="0">
      <pane xSplit="3" ySplit="2" topLeftCell="D3" activePane="bottomRight" state="frozen"/>
      <selection pane="topRight" activeCell="J1" sqref="J1"/>
      <selection pane="bottomLeft" activeCell="A3" sqref="A3"/>
      <selection pane="bottomRight" activeCell="D29" sqref="D29"/>
    </sheetView>
  </sheetViews>
  <sheetFormatPr defaultRowHeight="15.6" x14ac:dyDescent="0.3"/>
  <cols>
    <col min="1" max="1" width="4.44140625" customWidth="1"/>
    <col min="2" max="2" width="9.6640625" style="1" bestFit="1" customWidth="1"/>
    <col min="3" max="3" width="24" style="16" bestFit="1" customWidth="1"/>
    <col min="4" max="4" width="21.6640625" style="14" bestFit="1" customWidth="1"/>
    <col min="5" max="5" width="12.33203125" style="29" bestFit="1" customWidth="1"/>
    <col min="6" max="6" width="29.33203125" style="29" bestFit="1" customWidth="1"/>
    <col min="7" max="7" width="7.6640625" style="29" bestFit="1" customWidth="1"/>
    <col min="8" max="8" width="10.6640625" style="14" bestFit="1" customWidth="1"/>
    <col min="9" max="9" width="19.44140625" style="29" bestFit="1" customWidth="1"/>
    <col min="10" max="10" width="6.6640625" style="29" bestFit="1" customWidth="1"/>
    <col min="11" max="11" width="10.5546875" style="29" bestFit="1" customWidth="1"/>
    <col min="12" max="12" width="19.33203125" style="29" bestFit="1" customWidth="1"/>
    <col min="13" max="13" width="6.6640625" style="29" bestFit="1" customWidth="1"/>
    <col min="14" max="14" width="10.44140625" style="29" bestFit="1" customWidth="1"/>
    <col min="15" max="15" width="16.88671875" style="29" bestFit="1" customWidth="1"/>
    <col min="16" max="16" width="6.6640625" style="29" bestFit="1" customWidth="1"/>
    <col min="17" max="17" width="10" style="29" bestFit="1" customWidth="1"/>
    <col min="18" max="18" width="22.44140625" style="29" bestFit="1" customWidth="1"/>
    <col min="19" max="19" width="6.6640625" style="29" bestFit="1" customWidth="1"/>
    <col min="20" max="20" width="11.44140625" style="29" bestFit="1" customWidth="1"/>
    <col min="21" max="21" width="18" style="29" bestFit="1" customWidth="1"/>
    <col min="22" max="22" width="6.6640625" style="29" bestFit="1" customWidth="1"/>
    <col min="23" max="23" width="9.6640625" style="29" bestFit="1" customWidth="1"/>
    <col min="24" max="24" width="16.109375" style="29" bestFit="1" customWidth="1"/>
    <col min="25" max="25" width="6.6640625" style="29" bestFit="1" customWidth="1"/>
    <col min="26" max="26" width="8.33203125" style="29" bestFit="1" customWidth="1"/>
    <col min="27" max="27" width="13.33203125" style="29" bestFit="1" customWidth="1"/>
    <col min="28" max="28" width="6.6640625" style="29" bestFit="1" customWidth="1"/>
    <col min="29" max="29" width="9.6640625" style="29" bestFit="1" customWidth="1"/>
    <col min="30" max="30" width="10.6640625" customWidth="1"/>
    <col min="31" max="31" width="11.109375" bestFit="1" customWidth="1"/>
  </cols>
  <sheetData>
    <row r="1" spans="2:29" ht="16.2" thickBot="1" x14ac:dyDescent="0.35">
      <c r="G1" s="14"/>
      <c r="H1" s="29"/>
    </row>
    <row r="2" spans="2:29" s="6" customFormat="1" ht="16.2" thickBot="1" x14ac:dyDescent="0.35">
      <c r="B2" s="37" t="s">
        <v>9</v>
      </c>
      <c r="C2" s="38" t="s">
        <v>10</v>
      </c>
      <c r="D2" s="39" t="s">
        <v>27</v>
      </c>
      <c r="E2" s="40" t="s">
        <v>7</v>
      </c>
      <c r="F2" s="40" t="s">
        <v>8</v>
      </c>
      <c r="G2" s="39" t="s">
        <v>33</v>
      </c>
      <c r="H2" s="41" t="s">
        <v>19</v>
      </c>
      <c r="I2" s="40" t="s">
        <v>18</v>
      </c>
      <c r="J2" s="40" t="s">
        <v>34</v>
      </c>
      <c r="K2" s="41" t="s">
        <v>20</v>
      </c>
      <c r="L2" s="40" t="s">
        <v>21</v>
      </c>
      <c r="M2" s="40" t="s">
        <v>35</v>
      </c>
      <c r="N2" s="41" t="s">
        <v>22</v>
      </c>
      <c r="O2" s="40" t="s">
        <v>23</v>
      </c>
      <c r="P2" s="40" t="s">
        <v>36</v>
      </c>
      <c r="Q2" s="41" t="s">
        <v>24</v>
      </c>
      <c r="R2" s="40" t="s">
        <v>28</v>
      </c>
      <c r="S2" s="40" t="s">
        <v>37</v>
      </c>
      <c r="T2" s="41" t="s">
        <v>29</v>
      </c>
      <c r="U2" s="40" t="s">
        <v>30</v>
      </c>
      <c r="V2" s="40" t="s">
        <v>38</v>
      </c>
      <c r="W2" s="41" t="s">
        <v>31</v>
      </c>
      <c r="X2" s="40" t="s">
        <v>44</v>
      </c>
      <c r="Y2" s="40" t="s">
        <v>45</v>
      </c>
      <c r="Z2" s="41" t="s">
        <v>46</v>
      </c>
      <c r="AA2" s="40" t="s">
        <v>47</v>
      </c>
      <c r="AB2" s="40" t="s">
        <v>48</v>
      </c>
      <c r="AC2" s="42" t="s">
        <v>49</v>
      </c>
    </row>
    <row r="3" spans="2:29" s="4" customFormat="1" ht="14.4" x14ac:dyDescent="0.3">
      <c r="B3" s="52">
        <v>1</v>
      </c>
      <c r="C3" s="15" t="s">
        <v>39</v>
      </c>
      <c r="D3" s="5" t="s">
        <v>40</v>
      </c>
      <c r="E3" s="30" t="s">
        <v>42</v>
      </c>
      <c r="F3" s="31" t="s">
        <v>41</v>
      </c>
      <c r="G3" s="13">
        <v>20136</v>
      </c>
      <c r="H3" s="32" t="s">
        <v>43</v>
      </c>
      <c r="I3" s="13" t="s">
        <v>50</v>
      </c>
      <c r="J3" s="13">
        <v>28059</v>
      </c>
      <c r="K3" s="32" t="s">
        <v>51</v>
      </c>
      <c r="L3" s="13" t="s">
        <v>52</v>
      </c>
      <c r="M3" s="13">
        <v>27497</v>
      </c>
      <c r="N3" s="32" t="s">
        <v>53</v>
      </c>
      <c r="O3" s="13" t="s">
        <v>54</v>
      </c>
      <c r="P3" s="13">
        <v>21665</v>
      </c>
      <c r="Q3" s="32" t="s">
        <v>55</v>
      </c>
      <c r="R3" s="13" t="s">
        <v>56</v>
      </c>
      <c r="S3" s="13">
        <v>12624</v>
      </c>
      <c r="T3" s="32" t="s">
        <v>57</v>
      </c>
      <c r="U3" s="13" t="s">
        <v>58</v>
      </c>
      <c r="V3" s="13">
        <v>28058</v>
      </c>
      <c r="W3" s="32" t="s">
        <v>59</v>
      </c>
      <c r="X3" s="13" t="s">
        <v>60</v>
      </c>
      <c r="Y3" s="13">
        <v>22876</v>
      </c>
      <c r="Z3" s="32" t="s">
        <v>61</v>
      </c>
      <c r="AA3" s="13" t="s">
        <v>62</v>
      </c>
      <c r="AB3" s="13">
        <v>22875</v>
      </c>
      <c r="AC3" s="13" t="s">
        <v>63</v>
      </c>
    </row>
    <row r="4" spans="2:29" s="4" customFormat="1" ht="14.4" x14ac:dyDescent="0.3">
      <c r="B4" s="52">
        <v>2</v>
      </c>
      <c r="C4" s="15" t="s">
        <v>64</v>
      </c>
      <c r="D4" s="9" t="s">
        <v>65</v>
      </c>
      <c r="E4" s="33" t="s">
        <v>66</v>
      </c>
      <c r="F4" s="31" t="s">
        <v>67</v>
      </c>
      <c r="G4" s="28">
        <v>26827</v>
      </c>
      <c r="H4" s="32" t="s">
        <v>68</v>
      </c>
      <c r="I4" s="33" t="s">
        <v>69</v>
      </c>
      <c r="J4" s="33">
        <v>18432</v>
      </c>
      <c r="K4" s="43" t="s">
        <v>70</v>
      </c>
      <c r="L4" s="13" t="s">
        <v>71</v>
      </c>
      <c r="M4" s="13">
        <v>10128</v>
      </c>
      <c r="N4" s="32" t="s">
        <v>72</v>
      </c>
      <c r="O4" s="13" t="s">
        <v>73</v>
      </c>
      <c r="P4" s="13">
        <v>12212</v>
      </c>
      <c r="Q4" s="32" t="s">
        <v>74</v>
      </c>
      <c r="R4" s="13" t="s">
        <v>75</v>
      </c>
      <c r="S4" s="13">
        <v>18307</v>
      </c>
      <c r="T4" s="43" t="s">
        <v>76</v>
      </c>
      <c r="U4" s="13" t="s">
        <v>77</v>
      </c>
      <c r="V4" s="13">
        <v>18325</v>
      </c>
      <c r="W4" s="43" t="s">
        <v>78</v>
      </c>
      <c r="X4" s="13"/>
      <c r="Y4" s="13"/>
      <c r="Z4" s="32"/>
      <c r="AA4" s="13"/>
      <c r="AB4" s="13"/>
      <c r="AC4" s="13"/>
    </row>
    <row r="5" spans="2:29" s="4" customFormat="1" ht="14.4" x14ac:dyDescent="0.3">
      <c r="B5" s="52">
        <v>3</v>
      </c>
      <c r="C5" s="15" t="s">
        <v>79</v>
      </c>
      <c r="D5" s="5" t="s">
        <v>80</v>
      </c>
      <c r="E5" s="33" t="s">
        <v>81</v>
      </c>
      <c r="F5" s="31" t="s">
        <v>82</v>
      </c>
      <c r="G5" s="13">
        <v>17141</v>
      </c>
      <c r="H5" s="32" t="s">
        <v>83</v>
      </c>
      <c r="I5" s="33" t="s">
        <v>84</v>
      </c>
      <c r="J5" s="33">
        <v>28570</v>
      </c>
      <c r="K5" s="32" t="s">
        <v>85</v>
      </c>
      <c r="L5" s="13" t="s">
        <v>86</v>
      </c>
      <c r="M5" s="13">
        <v>25830</v>
      </c>
      <c r="N5" s="32" t="s">
        <v>87</v>
      </c>
      <c r="O5" s="13" t="s">
        <v>88</v>
      </c>
      <c r="P5" s="13">
        <v>10702</v>
      </c>
      <c r="Q5" s="32" t="s">
        <v>89</v>
      </c>
      <c r="R5" s="13" t="s">
        <v>90</v>
      </c>
      <c r="S5" s="13">
        <v>14114</v>
      </c>
      <c r="T5" s="32" t="s">
        <v>91</v>
      </c>
      <c r="U5" s="13" t="s">
        <v>92</v>
      </c>
      <c r="V5" s="13">
        <v>14465</v>
      </c>
      <c r="W5" s="32" t="s">
        <v>93</v>
      </c>
      <c r="X5" s="13"/>
      <c r="Y5" s="13"/>
      <c r="Z5" s="32"/>
      <c r="AA5" s="13"/>
      <c r="AB5" s="13"/>
      <c r="AC5" s="34"/>
    </row>
    <row r="6" spans="2:29" s="4" customFormat="1" ht="14.4" x14ac:dyDescent="0.3">
      <c r="B6" s="52">
        <v>4</v>
      </c>
      <c r="C6" s="15" t="s">
        <v>94</v>
      </c>
      <c r="D6" s="35" t="s">
        <v>95</v>
      </c>
      <c r="E6" s="33" t="s">
        <v>140</v>
      </c>
      <c r="F6" s="31" t="s">
        <v>96</v>
      </c>
      <c r="G6" s="33">
        <v>15602</v>
      </c>
      <c r="H6" s="32" t="s">
        <v>97</v>
      </c>
      <c r="I6" s="33" t="s">
        <v>98</v>
      </c>
      <c r="J6" s="33">
        <v>11956</v>
      </c>
      <c r="K6" s="32" t="s">
        <v>99</v>
      </c>
      <c r="L6" s="13" t="s">
        <v>100</v>
      </c>
      <c r="M6" s="13">
        <v>15603</v>
      </c>
      <c r="N6" s="32" t="s">
        <v>101</v>
      </c>
      <c r="O6" s="13" t="s">
        <v>102</v>
      </c>
      <c r="P6" s="13">
        <v>14155</v>
      </c>
      <c r="Q6" s="32" t="s">
        <v>103</v>
      </c>
      <c r="R6" s="13" t="s">
        <v>104</v>
      </c>
      <c r="S6" s="13">
        <v>10828</v>
      </c>
      <c r="T6" s="32" t="s">
        <v>105</v>
      </c>
      <c r="U6" s="13" t="s">
        <v>106</v>
      </c>
      <c r="V6" s="13">
        <v>23288</v>
      </c>
      <c r="W6" s="32" t="s">
        <v>107</v>
      </c>
      <c r="X6" s="13" t="s">
        <v>108</v>
      </c>
      <c r="Y6" s="13">
        <v>18853</v>
      </c>
      <c r="Z6" s="32" t="s">
        <v>109</v>
      </c>
      <c r="AA6" s="13"/>
      <c r="AB6" s="13"/>
      <c r="AC6" s="13"/>
    </row>
    <row r="7" spans="2:29" s="4" customFormat="1" ht="14.4" x14ac:dyDescent="0.3">
      <c r="B7" s="52">
        <v>5</v>
      </c>
      <c r="C7" s="15" t="s">
        <v>110</v>
      </c>
      <c r="D7" s="5" t="s">
        <v>111</v>
      </c>
      <c r="E7" s="33" t="s">
        <v>112</v>
      </c>
      <c r="F7" s="31" t="s">
        <v>113</v>
      </c>
      <c r="G7" s="13">
        <v>21304</v>
      </c>
      <c r="H7" s="32" t="s">
        <v>114</v>
      </c>
      <c r="I7" s="13" t="s">
        <v>115</v>
      </c>
      <c r="J7" s="13">
        <v>16082</v>
      </c>
      <c r="K7" s="32" t="s">
        <v>116</v>
      </c>
      <c r="L7" s="13" t="s">
        <v>117</v>
      </c>
      <c r="M7" s="13">
        <v>19751</v>
      </c>
      <c r="N7" s="32" t="s">
        <v>118</v>
      </c>
      <c r="O7" s="13" t="s">
        <v>119</v>
      </c>
      <c r="P7" s="13">
        <v>21293</v>
      </c>
      <c r="Q7" s="32" t="s">
        <v>120</v>
      </c>
      <c r="R7" s="13" t="s">
        <v>121</v>
      </c>
      <c r="S7" s="13">
        <v>27420</v>
      </c>
      <c r="T7" s="32" t="s">
        <v>122</v>
      </c>
      <c r="U7" s="13" t="s">
        <v>123</v>
      </c>
      <c r="V7" s="13">
        <v>23594</v>
      </c>
      <c r="W7" s="32" t="s">
        <v>124</v>
      </c>
      <c r="X7" s="13" t="s">
        <v>395</v>
      </c>
      <c r="Y7" s="13"/>
      <c r="Z7" s="32" t="s">
        <v>396</v>
      </c>
      <c r="AA7" s="13" t="s">
        <v>397</v>
      </c>
      <c r="AB7" s="33"/>
      <c r="AC7" s="13" t="s">
        <v>398</v>
      </c>
    </row>
    <row r="8" spans="2:29" s="4" customFormat="1" ht="14.4" x14ac:dyDescent="0.3">
      <c r="B8" s="52">
        <v>6</v>
      </c>
      <c r="C8" s="15" t="s">
        <v>125</v>
      </c>
      <c r="D8" s="9" t="s">
        <v>126</v>
      </c>
      <c r="E8" s="13" t="s">
        <v>127</v>
      </c>
      <c r="F8" s="31" t="s">
        <v>128</v>
      </c>
      <c r="G8" s="28">
        <v>28055</v>
      </c>
      <c r="H8" s="32" t="s">
        <v>129</v>
      </c>
      <c r="I8" s="13" t="s">
        <v>130</v>
      </c>
      <c r="J8" s="13">
        <v>28704</v>
      </c>
      <c r="K8" s="32" t="s">
        <v>131</v>
      </c>
      <c r="L8" s="13" t="s">
        <v>132</v>
      </c>
      <c r="M8" s="13">
        <v>16357</v>
      </c>
      <c r="N8" s="32" t="s">
        <v>133</v>
      </c>
      <c r="O8" s="13" t="s">
        <v>134</v>
      </c>
      <c r="P8" s="13">
        <v>20498</v>
      </c>
      <c r="Q8" s="32" t="s">
        <v>135</v>
      </c>
      <c r="R8" s="13" t="s">
        <v>136</v>
      </c>
      <c r="S8" s="13">
        <v>17553</v>
      </c>
      <c r="T8" s="32" t="s">
        <v>137</v>
      </c>
      <c r="U8" s="13" t="s">
        <v>138</v>
      </c>
      <c r="V8" s="13">
        <v>16356</v>
      </c>
      <c r="W8" s="32" t="s">
        <v>139</v>
      </c>
      <c r="X8" s="13" t="s">
        <v>164</v>
      </c>
      <c r="Y8" s="13">
        <v>11798</v>
      </c>
      <c r="Z8" s="32" t="s">
        <v>165</v>
      </c>
      <c r="AA8" s="13" t="s">
        <v>403</v>
      </c>
      <c r="AB8" s="13"/>
      <c r="AC8" s="13" t="s">
        <v>404</v>
      </c>
    </row>
    <row r="9" spans="2:29" s="4" customFormat="1" ht="14.4" x14ac:dyDescent="0.3">
      <c r="B9" s="52">
        <v>7</v>
      </c>
      <c r="C9" s="15" t="s">
        <v>141</v>
      </c>
      <c r="D9" s="9" t="s">
        <v>142</v>
      </c>
      <c r="E9" s="13" t="s">
        <v>163</v>
      </c>
      <c r="F9" s="36" t="s">
        <v>143</v>
      </c>
      <c r="G9" s="28">
        <v>14654</v>
      </c>
      <c r="H9" s="32" t="s">
        <v>144</v>
      </c>
      <c r="I9" s="13" t="s">
        <v>145</v>
      </c>
      <c r="J9" s="13">
        <v>30070</v>
      </c>
      <c r="K9" s="32" t="s">
        <v>146</v>
      </c>
      <c r="L9" s="13" t="s">
        <v>147</v>
      </c>
      <c r="M9" s="13">
        <v>24447</v>
      </c>
      <c r="N9" s="32" t="s">
        <v>148</v>
      </c>
      <c r="O9" s="13" t="s">
        <v>149</v>
      </c>
      <c r="P9" s="13">
        <v>21523</v>
      </c>
      <c r="Q9" s="32" t="s">
        <v>150</v>
      </c>
      <c r="R9" s="13"/>
      <c r="S9" s="13"/>
      <c r="T9" s="32"/>
      <c r="U9" s="13"/>
      <c r="V9" s="13"/>
      <c r="W9" s="32"/>
      <c r="X9" s="13"/>
      <c r="Y9" s="13"/>
      <c r="Z9" s="32"/>
      <c r="AA9" s="13"/>
      <c r="AB9" s="13"/>
      <c r="AC9" s="13"/>
    </row>
    <row r="10" spans="2:29" s="4" customFormat="1" ht="14.4" x14ac:dyDescent="0.3">
      <c r="B10" s="52">
        <v>8</v>
      </c>
      <c r="C10" s="15" t="s">
        <v>151</v>
      </c>
      <c r="D10" s="5" t="s">
        <v>152</v>
      </c>
      <c r="E10" s="13" t="s">
        <v>153</v>
      </c>
      <c r="F10" s="36" t="s">
        <v>154</v>
      </c>
      <c r="G10" s="13">
        <v>25056</v>
      </c>
      <c r="H10" s="32" t="s">
        <v>155</v>
      </c>
      <c r="I10" s="13" t="s">
        <v>156</v>
      </c>
      <c r="J10" s="13">
        <v>24801</v>
      </c>
      <c r="K10" s="32" t="s">
        <v>157</v>
      </c>
      <c r="L10" s="13" t="s">
        <v>158</v>
      </c>
      <c r="M10" s="13">
        <v>22414</v>
      </c>
      <c r="N10" s="32" t="s">
        <v>159</v>
      </c>
      <c r="O10" s="13" t="s">
        <v>160</v>
      </c>
      <c r="P10" s="13">
        <v>22070</v>
      </c>
      <c r="Q10" s="32" t="s">
        <v>161</v>
      </c>
      <c r="R10" s="13" t="s">
        <v>162</v>
      </c>
      <c r="S10" s="13">
        <v>22761</v>
      </c>
      <c r="T10" s="32" t="s">
        <v>202</v>
      </c>
      <c r="U10" s="13"/>
      <c r="V10" s="13"/>
      <c r="W10" s="32"/>
      <c r="X10" s="13"/>
      <c r="Y10" s="13"/>
      <c r="Z10" s="32"/>
      <c r="AA10" s="13"/>
      <c r="AB10" s="13"/>
      <c r="AC10" s="13"/>
    </row>
    <row r="11" spans="2:29" s="4" customFormat="1" ht="14.4" x14ac:dyDescent="0.3">
      <c r="B11" s="52">
        <v>9</v>
      </c>
      <c r="C11" s="15" t="s">
        <v>166</v>
      </c>
      <c r="D11" s="5" t="s">
        <v>167</v>
      </c>
      <c r="E11" s="13" t="s">
        <v>168</v>
      </c>
      <c r="F11" s="36" t="s">
        <v>169</v>
      </c>
      <c r="G11" s="13">
        <v>27708</v>
      </c>
      <c r="H11" s="32" t="s">
        <v>170</v>
      </c>
      <c r="I11" s="13" t="s">
        <v>171</v>
      </c>
      <c r="J11" s="13">
        <v>4183</v>
      </c>
      <c r="K11" s="32" t="s">
        <v>172</v>
      </c>
      <c r="L11" s="13" t="s">
        <v>173</v>
      </c>
      <c r="M11" s="13">
        <v>71867</v>
      </c>
      <c r="N11" s="32" t="s">
        <v>174</v>
      </c>
      <c r="O11" s="13" t="s">
        <v>175</v>
      </c>
      <c r="P11" s="13">
        <v>26973</v>
      </c>
      <c r="Q11" s="32" t="s">
        <v>176</v>
      </c>
      <c r="R11" s="13" t="s">
        <v>177</v>
      </c>
      <c r="S11" s="13">
        <v>6487</v>
      </c>
      <c r="T11" s="32" t="s">
        <v>178</v>
      </c>
      <c r="U11" s="13" t="s">
        <v>179</v>
      </c>
      <c r="V11" s="13">
        <v>71131</v>
      </c>
      <c r="W11" s="32" t="s">
        <v>180</v>
      </c>
      <c r="X11" s="13" t="s">
        <v>181</v>
      </c>
      <c r="Y11" s="13">
        <v>71037</v>
      </c>
      <c r="Z11" s="32" t="s">
        <v>182</v>
      </c>
      <c r="AA11" s="13"/>
      <c r="AB11" s="13"/>
      <c r="AC11" s="13"/>
    </row>
    <row r="12" spans="2:29" s="4" customFormat="1" ht="14.4" x14ac:dyDescent="0.3">
      <c r="B12" s="52">
        <v>10</v>
      </c>
      <c r="C12" s="15" t="s">
        <v>183</v>
      </c>
      <c r="D12" s="5" t="s">
        <v>184</v>
      </c>
      <c r="E12" s="13" t="s">
        <v>185</v>
      </c>
      <c r="F12" s="36" t="s">
        <v>186</v>
      </c>
      <c r="G12" s="13">
        <v>26388</v>
      </c>
      <c r="H12" s="32" t="s">
        <v>187</v>
      </c>
      <c r="I12" s="13" t="s">
        <v>188</v>
      </c>
      <c r="J12" s="13">
        <v>10340</v>
      </c>
      <c r="K12" s="32" t="s">
        <v>189</v>
      </c>
      <c r="L12" s="13" t="s">
        <v>190</v>
      </c>
      <c r="M12" s="13">
        <v>22133</v>
      </c>
      <c r="N12" s="32" t="s">
        <v>191</v>
      </c>
      <c r="O12" s="13" t="s">
        <v>192</v>
      </c>
      <c r="P12" s="13">
        <v>10890</v>
      </c>
      <c r="Q12" s="32" t="s">
        <v>193</v>
      </c>
      <c r="R12" s="13" t="s">
        <v>194</v>
      </c>
      <c r="S12" s="13">
        <v>17422</v>
      </c>
      <c r="T12" s="32" t="s">
        <v>195</v>
      </c>
      <c r="U12" s="13" t="s">
        <v>196</v>
      </c>
      <c r="V12" s="13">
        <v>24419</v>
      </c>
      <c r="W12" s="32" t="s">
        <v>197</v>
      </c>
      <c r="X12" s="13" t="s">
        <v>198</v>
      </c>
      <c r="Y12" s="13">
        <v>27249</v>
      </c>
      <c r="Z12" s="32" t="s">
        <v>199</v>
      </c>
      <c r="AA12" s="13" t="s">
        <v>200</v>
      </c>
      <c r="AB12" s="13">
        <v>28872</v>
      </c>
      <c r="AC12" s="13" t="s">
        <v>201</v>
      </c>
    </row>
    <row r="13" spans="2:29" s="4" customFormat="1" ht="14.4" x14ac:dyDescent="0.3">
      <c r="B13" s="52">
        <v>11</v>
      </c>
      <c r="C13" s="15" t="s">
        <v>203</v>
      </c>
      <c r="D13" s="5" t="s">
        <v>204</v>
      </c>
      <c r="E13" s="13" t="s">
        <v>205</v>
      </c>
      <c r="F13" s="36" t="s">
        <v>206</v>
      </c>
      <c r="G13" s="13">
        <v>24233</v>
      </c>
      <c r="H13" s="32" t="s">
        <v>207</v>
      </c>
      <c r="I13" s="13" t="s">
        <v>208</v>
      </c>
      <c r="J13" s="13">
        <v>16843</v>
      </c>
      <c r="K13" s="32" t="s">
        <v>209</v>
      </c>
      <c r="L13" s="13" t="s">
        <v>210</v>
      </c>
      <c r="M13" s="13">
        <v>16844</v>
      </c>
      <c r="N13" s="32" t="s">
        <v>211</v>
      </c>
      <c r="O13" s="13" t="s">
        <v>212</v>
      </c>
      <c r="P13" s="13">
        <v>10984</v>
      </c>
      <c r="Q13" s="32" t="s">
        <v>213</v>
      </c>
      <c r="R13" s="13" t="s">
        <v>214</v>
      </c>
      <c r="S13" s="13">
        <v>13367</v>
      </c>
      <c r="T13" s="32" t="s">
        <v>215</v>
      </c>
      <c r="U13" s="13" t="s">
        <v>216</v>
      </c>
      <c r="V13" s="13">
        <v>29744</v>
      </c>
      <c r="W13" s="32" t="s">
        <v>217</v>
      </c>
      <c r="X13" s="13"/>
      <c r="Y13" s="13"/>
      <c r="Z13" s="32"/>
      <c r="AA13" s="13"/>
      <c r="AB13" s="13"/>
      <c r="AC13" s="13"/>
    </row>
    <row r="14" spans="2:29" s="4" customFormat="1" ht="14.4" x14ac:dyDescent="0.3">
      <c r="B14" s="52">
        <v>12</v>
      </c>
      <c r="C14" s="15" t="s">
        <v>218</v>
      </c>
      <c r="D14" s="5" t="s">
        <v>219</v>
      </c>
      <c r="E14" s="13" t="s">
        <v>220</v>
      </c>
      <c r="F14" s="36" t="s">
        <v>221</v>
      </c>
      <c r="G14" s="13">
        <v>24738</v>
      </c>
      <c r="H14" s="32" t="s">
        <v>222</v>
      </c>
      <c r="I14" s="13" t="s">
        <v>223</v>
      </c>
      <c r="J14" s="13">
        <v>13895</v>
      </c>
      <c r="K14" s="32" t="s">
        <v>224</v>
      </c>
      <c r="L14" s="13" t="s">
        <v>225</v>
      </c>
      <c r="M14" s="13">
        <v>28927</v>
      </c>
      <c r="N14" s="32" t="s">
        <v>226</v>
      </c>
      <c r="O14" s="13" t="s">
        <v>227</v>
      </c>
      <c r="P14" s="13">
        <v>10394</v>
      </c>
      <c r="Q14" s="32" t="s">
        <v>228</v>
      </c>
      <c r="R14" s="13" t="s">
        <v>229</v>
      </c>
      <c r="S14" s="13">
        <v>21692</v>
      </c>
      <c r="T14" s="32" t="s">
        <v>230</v>
      </c>
      <c r="U14" s="13" t="s">
        <v>231</v>
      </c>
      <c r="V14" s="13">
        <v>12449</v>
      </c>
      <c r="W14" s="32" t="s">
        <v>232</v>
      </c>
      <c r="X14" s="13"/>
      <c r="Y14" s="13"/>
      <c r="Z14" s="32"/>
      <c r="AA14" s="13"/>
      <c r="AB14" s="13"/>
      <c r="AC14" s="13"/>
    </row>
    <row r="15" spans="2:29" s="4" customFormat="1" ht="14.4" x14ac:dyDescent="0.3">
      <c r="B15" s="52">
        <v>13</v>
      </c>
      <c r="C15" s="15" t="s">
        <v>233</v>
      </c>
      <c r="D15" s="5" t="s">
        <v>234</v>
      </c>
      <c r="E15" s="45" t="s">
        <v>244</v>
      </c>
      <c r="F15" s="36" t="s">
        <v>235</v>
      </c>
      <c r="G15" s="13">
        <v>13119</v>
      </c>
      <c r="H15" s="32" t="s">
        <v>236</v>
      </c>
      <c r="I15" s="13" t="s">
        <v>237</v>
      </c>
      <c r="J15" s="13">
        <v>18571</v>
      </c>
      <c r="K15" s="44" t="s">
        <v>402</v>
      </c>
      <c r="L15" s="13" t="s">
        <v>238</v>
      </c>
      <c r="M15" s="13">
        <v>25542</v>
      </c>
      <c r="N15" s="44" t="s">
        <v>243</v>
      </c>
      <c r="O15" s="13" t="s">
        <v>239</v>
      </c>
      <c r="P15" s="13">
        <v>11960</v>
      </c>
      <c r="Q15" s="44" t="s">
        <v>400</v>
      </c>
      <c r="R15" s="13" t="s">
        <v>240</v>
      </c>
      <c r="S15" s="13">
        <v>26760</v>
      </c>
      <c r="T15" s="44" t="s">
        <v>242</v>
      </c>
      <c r="U15" s="13" t="s">
        <v>241</v>
      </c>
      <c r="V15" s="13">
        <v>31868</v>
      </c>
      <c r="W15" s="44" t="s">
        <v>401</v>
      </c>
      <c r="X15" s="13" t="s">
        <v>267</v>
      </c>
      <c r="Y15" s="13">
        <v>25838</v>
      </c>
      <c r="Z15" s="32" t="s">
        <v>268</v>
      </c>
      <c r="AA15" s="13"/>
      <c r="AB15" s="13"/>
      <c r="AC15" s="13"/>
    </row>
    <row r="16" spans="2:29" s="4" customFormat="1" ht="14.4" x14ac:dyDescent="0.3">
      <c r="B16" s="52">
        <v>14</v>
      </c>
      <c r="C16" s="15" t="s">
        <v>245</v>
      </c>
      <c r="D16" s="5" t="s">
        <v>246</v>
      </c>
      <c r="E16" s="13" t="s">
        <v>247</v>
      </c>
      <c r="F16" s="36" t="s">
        <v>248</v>
      </c>
      <c r="G16" s="13">
        <v>11078</v>
      </c>
      <c r="H16" s="32" t="s">
        <v>249</v>
      </c>
      <c r="I16" s="13" t="s">
        <v>250</v>
      </c>
      <c r="J16" s="13">
        <v>10379</v>
      </c>
      <c r="K16" s="32" t="s">
        <v>251</v>
      </c>
      <c r="L16" s="13" t="s">
        <v>252</v>
      </c>
      <c r="M16" s="13">
        <v>11276</v>
      </c>
      <c r="N16" s="32" t="s">
        <v>253</v>
      </c>
      <c r="O16" s="13" t="s">
        <v>254</v>
      </c>
      <c r="P16" s="13">
        <v>16508</v>
      </c>
      <c r="Q16" s="32" t="s">
        <v>255</v>
      </c>
      <c r="R16" s="13"/>
      <c r="S16" s="13"/>
      <c r="T16" s="32"/>
      <c r="U16" s="13"/>
      <c r="V16" s="13"/>
      <c r="W16" s="32"/>
      <c r="X16" s="13"/>
      <c r="Y16" s="13"/>
      <c r="Z16" s="32"/>
      <c r="AA16" s="13"/>
      <c r="AB16" s="13"/>
      <c r="AC16" s="13"/>
    </row>
    <row r="17" spans="2:29" s="4" customFormat="1" ht="14.4" x14ac:dyDescent="0.3">
      <c r="B17" s="52">
        <v>15</v>
      </c>
      <c r="C17" s="15" t="s">
        <v>256</v>
      </c>
      <c r="D17" s="5" t="s">
        <v>257</v>
      </c>
      <c r="E17" s="13" t="s">
        <v>258</v>
      </c>
      <c r="F17" s="36" t="s">
        <v>259</v>
      </c>
      <c r="G17" s="13">
        <v>17210</v>
      </c>
      <c r="H17" s="32" t="s">
        <v>260</v>
      </c>
      <c r="I17" s="13" t="s">
        <v>261</v>
      </c>
      <c r="J17" s="13">
        <v>18310</v>
      </c>
      <c r="K17" s="32" t="s">
        <v>262</v>
      </c>
      <c r="L17" s="13" t="s">
        <v>263</v>
      </c>
      <c r="M17" s="13">
        <v>31729</v>
      </c>
      <c r="N17" s="32" t="s">
        <v>264</v>
      </c>
      <c r="O17" s="13" t="s">
        <v>265</v>
      </c>
      <c r="P17" s="13">
        <v>32386</v>
      </c>
      <c r="Q17" s="32" t="s">
        <v>266</v>
      </c>
      <c r="R17" s="13"/>
      <c r="S17" s="13"/>
      <c r="T17" s="32"/>
      <c r="U17" s="13"/>
      <c r="V17" s="13"/>
      <c r="W17" s="32"/>
      <c r="X17" s="13"/>
      <c r="Y17" s="13"/>
      <c r="Z17" s="32"/>
      <c r="AA17" s="13"/>
      <c r="AB17" s="13"/>
      <c r="AC17" s="13"/>
    </row>
    <row r="18" spans="2:29" s="4" customFormat="1" ht="14.4" x14ac:dyDescent="0.3">
      <c r="B18" s="52">
        <v>16</v>
      </c>
      <c r="C18" s="15" t="s">
        <v>269</v>
      </c>
      <c r="D18" s="5" t="s">
        <v>270</v>
      </c>
      <c r="E18" s="13" t="s">
        <v>271</v>
      </c>
      <c r="F18" s="36" t="s">
        <v>272</v>
      </c>
      <c r="G18" s="13">
        <v>20575</v>
      </c>
      <c r="H18" s="32" t="s">
        <v>273</v>
      </c>
      <c r="I18" s="13" t="s">
        <v>274</v>
      </c>
      <c r="J18" s="13">
        <v>22532</v>
      </c>
      <c r="K18" s="32" t="s">
        <v>275</v>
      </c>
      <c r="L18" s="13" t="s">
        <v>276</v>
      </c>
      <c r="M18" s="13">
        <v>25716</v>
      </c>
      <c r="N18" s="32" t="s">
        <v>277</v>
      </c>
      <c r="O18" s="13" t="s">
        <v>278</v>
      </c>
      <c r="P18" s="13">
        <v>20724</v>
      </c>
      <c r="Q18" s="32" t="s">
        <v>279</v>
      </c>
      <c r="R18" s="13" t="s">
        <v>280</v>
      </c>
      <c r="S18" s="13">
        <v>21906</v>
      </c>
      <c r="T18" s="32" t="s">
        <v>281</v>
      </c>
      <c r="U18" s="13"/>
      <c r="V18" s="13"/>
      <c r="W18" s="32"/>
      <c r="X18" s="13"/>
      <c r="Y18" s="13"/>
      <c r="Z18" s="32"/>
      <c r="AA18" s="13"/>
      <c r="AB18" s="13"/>
      <c r="AC18" s="13"/>
    </row>
    <row r="19" spans="2:29" s="4" customFormat="1" ht="14.4" x14ac:dyDescent="0.3">
      <c r="B19" s="52">
        <v>17</v>
      </c>
      <c r="C19" s="15" t="s">
        <v>282</v>
      </c>
      <c r="D19" s="5" t="s">
        <v>283</v>
      </c>
      <c r="E19" s="13" t="s">
        <v>284</v>
      </c>
      <c r="F19" s="36" t="s">
        <v>285</v>
      </c>
      <c r="G19" s="13">
        <v>17413</v>
      </c>
      <c r="H19" s="32" t="s">
        <v>286</v>
      </c>
      <c r="I19" s="13" t="s">
        <v>287</v>
      </c>
      <c r="J19" s="13">
        <v>12411</v>
      </c>
      <c r="K19" s="32" t="s">
        <v>288</v>
      </c>
      <c r="L19" s="13" t="s">
        <v>289</v>
      </c>
      <c r="M19" s="13">
        <v>14896</v>
      </c>
      <c r="N19" s="32" t="s">
        <v>290</v>
      </c>
      <c r="O19" s="13" t="s">
        <v>291</v>
      </c>
      <c r="P19" s="13">
        <v>14295</v>
      </c>
      <c r="Q19" s="32" t="s">
        <v>292</v>
      </c>
      <c r="R19" s="13"/>
      <c r="S19" s="13"/>
      <c r="T19" s="32"/>
      <c r="U19" s="13"/>
      <c r="V19" s="13"/>
      <c r="W19" s="32"/>
      <c r="X19" s="13"/>
      <c r="Y19" s="13"/>
      <c r="Z19" s="32"/>
      <c r="AA19" s="13"/>
      <c r="AB19" s="13"/>
      <c r="AC19" s="13"/>
    </row>
    <row r="20" spans="2:29" s="4" customFormat="1" ht="14.4" x14ac:dyDescent="0.3">
      <c r="B20" s="52">
        <v>18</v>
      </c>
      <c r="C20" s="15" t="s">
        <v>293</v>
      </c>
      <c r="D20" s="5" t="s">
        <v>294</v>
      </c>
      <c r="E20" s="13" t="s">
        <v>296</v>
      </c>
      <c r="F20" s="36" t="s">
        <v>297</v>
      </c>
      <c r="G20" s="13">
        <v>23695</v>
      </c>
      <c r="H20" s="32" t="s">
        <v>295</v>
      </c>
      <c r="I20" s="13" t="s">
        <v>298</v>
      </c>
      <c r="J20" s="13">
        <v>12112</v>
      </c>
      <c r="K20" s="32" t="s">
        <v>299</v>
      </c>
      <c r="L20" s="13" t="s">
        <v>300</v>
      </c>
      <c r="M20" s="13">
        <v>19600</v>
      </c>
      <c r="N20" s="32" t="s">
        <v>301</v>
      </c>
      <c r="O20" s="13" t="s">
        <v>302</v>
      </c>
      <c r="P20" s="13">
        <v>12580</v>
      </c>
      <c r="Q20" s="32" t="s">
        <v>303</v>
      </c>
      <c r="R20" s="13" t="s">
        <v>393</v>
      </c>
      <c r="S20" s="13">
        <v>10726</v>
      </c>
      <c r="T20" s="32" t="s">
        <v>394</v>
      </c>
      <c r="U20" s="13"/>
      <c r="V20" s="13"/>
      <c r="W20" s="32"/>
      <c r="X20" s="13"/>
      <c r="Y20" s="13"/>
      <c r="Z20" s="32"/>
      <c r="AA20" s="13"/>
      <c r="AB20" s="13"/>
      <c r="AC20" s="33"/>
    </row>
    <row r="21" spans="2:29" s="4" customFormat="1" ht="14.4" x14ac:dyDescent="0.3">
      <c r="B21" s="52">
        <v>19</v>
      </c>
      <c r="C21" s="15" t="s">
        <v>304</v>
      </c>
      <c r="D21" s="5" t="s">
        <v>305</v>
      </c>
      <c r="E21" s="13" t="s">
        <v>306</v>
      </c>
      <c r="F21" s="36" t="s">
        <v>307</v>
      </c>
      <c r="G21" s="13">
        <v>24792</v>
      </c>
      <c r="H21" s="32" t="s">
        <v>308</v>
      </c>
      <c r="I21" s="13" t="s">
        <v>309</v>
      </c>
      <c r="J21" s="13">
        <v>24793</v>
      </c>
      <c r="K21" s="32" t="s">
        <v>310</v>
      </c>
      <c r="L21" s="13" t="s">
        <v>311</v>
      </c>
      <c r="M21" s="13">
        <v>25096</v>
      </c>
      <c r="N21" s="32" t="s">
        <v>312</v>
      </c>
      <c r="O21" s="13" t="s">
        <v>313</v>
      </c>
      <c r="P21" s="13">
        <v>26836</v>
      </c>
      <c r="Q21" s="32" t="s">
        <v>314</v>
      </c>
      <c r="R21" s="13" t="s">
        <v>315</v>
      </c>
      <c r="S21" s="13">
        <v>25885</v>
      </c>
      <c r="T21" s="32" t="s">
        <v>316</v>
      </c>
      <c r="U21" s="13" t="s">
        <v>317</v>
      </c>
      <c r="V21" s="13">
        <v>25886</v>
      </c>
      <c r="W21" s="32" t="s">
        <v>318</v>
      </c>
      <c r="X21" s="13"/>
      <c r="Y21" s="13"/>
      <c r="Z21" s="32"/>
      <c r="AA21" s="13"/>
      <c r="AB21" s="13"/>
      <c r="AC21" s="13"/>
    </row>
    <row r="22" spans="2:29" s="4" customFormat="1" ht="14.4" x14ac:dyDescent="0.3">
      <c r="B22" s="52">
        <v>20</v>
      </c>
      <c r="C22" s="15" t="s">
        <v>319</v>
      </c>
      <c r="D22" s="5" t="s">
        <v>320</v>
      </c>
      <c r="E22" s="45" t="s">
        <v>331</v>
      </c>
      <c r="F22" s="36" t="s">
        <v>321</v>
      </c>
      <c r="G22" s="13">
        <v>19898</v>
      </c>
      <c r="H22" s="32" t="s">
        <v>322</v>
      </c>
      <c r="I22" s="13" t="s">
        <v>323</v>
      </c>
      <c r="J22" s="13">
        <v>14171</v>
      </c>
      <c r="K22" s="32" t="s">
        <v>324</v>
      </c>
      <c r="L22" s="13" t="s">
        <v>325</v>
      </c>
      <c r="M22" s="13">
        <v>14252</v>
      </c>
      <c r="N22" s="32" t="s">
        <v>326</v>
      </c>
      <c r="O22" s="13" t="s">
        <v>327</v>
      </c>
      <c r="P22" s="13">
        <v>17694</v>
      </c>
      <c r="Q22" s="32" t="s">
        <v>328</v>
      </c>
      <c r="R22" s="13" t="s">
        <v>329</v>
      </c>
      <c r="S22" s="13">
        <v>28990</v>
      </c>
      <c r="T22" s="44" t="s">
        <v>332</v>
      </c>
      <c r="U22" s="13" t="s">
        <v>330</v>
      </c>
      <c r="V22" s="13">
        <v>12689</v>
      </c>
      <c r="W22" s="44" t="s">
        <v>333</v>
      </c>
      <c r="X22" s="13"/>
      <c r="Y22" s="13"/>
      <c r="Z22" s="32"/>
      <c r="AA22" s="13"/>
      <c r="AB22" s="13"/>
      <c r="AC22" s="13"/>
    </row>
    <row r="23" spans="2:29" s="4" customFormat="1" ht="14.4" x14ac:dyDescent="0.3">
      <c r="B23" s="52">
        <v>21</v>
      </c>
      <c r="C23" s="15" t="s">
        <v>334</v>
      </c>
      <c r="D23" s="5" t="s">
        <v>335</v>
      </c>
      <c r="E23" s="45" t="s">
        <v>371</v>
      </c>
      <c r="F23" s="36" t="s">
        <v>337</v>
      </c>
      <c r="G23" s="13">
        <v>31243</v>
      </c>
      <c r="H23" s="32" t="s">
        <v>336</v>
      </c>
      <c r="I23" s="13" t="s">
        <v>338</v>
      </c>
      <c r="J23" s="13">
        <v>13494</v>
      </c>
      <c r="K23" s="32" t="s">
        <v>339</v>
      </c>
      <c r="L23" s="13" t="s">
        <v>340</v>
      </c>
      <c r="M23" s="13">
        <v>32390</v>
      </c>
      <c r="N23" s="32" t="s">
        <v>341</v>
      </c>
      <c r="O23" s="13" t="s">
        <v>342</v>
      </c>
      <c r="P23" s="13">
        <v>31614</v>
      </c>
      <c r="Q23" s="32" t="s">
        <v>343</v>
      </c>
      <c r="R23" s="13" t="s">
        <v>344</v>
      </c>
      <c r="S23" s="13">
        <v>32599</v>
      </c>
      <c r="T23" s="32" t="s">
        <v>345</v>
      </c>
      <c r="U23" s="13"/>
      <c r="V23" s="13"/>
      <c r="W23" s="32"/>
      <c r="X23" s="13"/>
      <c r="Y23" s="13"/>
      <c r="Z23" s="32"/>
      <c r="AA23" s="13"/>
      <c r="AB23" s="13"/>
      <c r="AC23" s="13"/>
    </row>
    <row r="24" spans="2:29" s="4" customFormat="1" ht="14.4" x14ac:dyDescent="0.3">
      <c r="B24" s="52">
        <v>22</v>
      </c>
      <c r="C24" s="15" t="s">
        <v>346</v>
      </c>
      <c r="D24" s="5" t="s">
        <v>347</v>
      </c>
      <c r="E24" s="45" t="s">
        <v>372</v>
      </c>
      <c r="F24" s="36" t="s">
        <v>348</v>
      </c>
      <c r="G24" s="13">
        <v>22359</v>
      </c>
      <c r="H24" s="32" t="s">
        <v>349</v>
      </c>
      <c r="I24" s="13" t="s">
        <v>350</v>
      </c>
      <c r="J24" s="13">
        <v>22358</v>
      </c>
      <c r="K24" s="32" t="s">
        <v>351</v>
      </c>
      <c r="L24" s="13" t="s">
        <v>352</v>
      </c>
      <c r="M24" s="13">
        <v>31266</v>
      </c>
      <c r="N24" s="32" t="s">
        <v>353</v>
      </c>
      <c r="O24" s="13" t="s">
        <v>354</v>
      </c>
      <c r="P24" s="13">
        <v>11069</v>
      </c>
      <c r="Q24" s="32" t="s">
        <v>355</v>
      </c>
      <c r="R24" s="13"/>
      <c r="S24" s="13"/>
      <c r="T24" s="32"/>
      <c r="U24" s="13"/>
      <c r="V24" s="13"/>
      <c r="W24" s="32"/>
      <c r="X24" s="13"/>
      <c r="Y24" s="13"/>
      <c r="Z24" s="32"/>
      <c r="AA24" s="13"/>
      <c r="AB24" s="13"/>
      <c r="AC24" s="33"/>
    </row>
    <row r="25" spans="2:29" s="4" customFormat="1" ht="14.4" x14ac:dyDescent="0.3">
      <c r="B25" s="52">
        <v>23</v>
      </c>
      <c r="C25" s="15" t="s">
        <v>356</v>
      </c>
      <c r="D25" s="5" t="s">
        <v>357</v>
      </c>
      <c r="E25" s="13" t="s">
        <v>358</v>
      </c>
      <c r="F25" s="36" t="s">
        <v>359</v>
      </c>
      <c r="G25" s="13">
        <v>15315</v>
      </c>
      <c r="H25" s="32" t="s">
        <v>360</v>
      </c>
      <c r="I25" s="33" t="s">
        <v>361</v>
      </c>
      <c r="J25" s="33">
        <v>13995</v>
      </c>
      <c r="K25" s="32" t="s">
        <v>362</v>
      </c>
      <c r="L25" s="13" t="s">
        <v>363</v>
      </c>
      <c r="M25" s="13">
        <v>29680</v>
      </c>
      <c r="N25" s="32" t="s">
        <v>364</v>
      </c>
      <c r="O25" s="13" t="s">
        <v>365</v>
      </c>
      <c r="P25" s="13">
        <v>13994</v>
      </c>
      <c r="Q25" s="32" t="s">
        <v>366</v>
      </c>
      <c r="R25" s="13" t="s">
        <v>367</v>
      </c>
      <c r="S25" s="13">
        <v>1355</v>
      </c>
      <c r="T25" s="32" t="s">
        <v>368</v>
      </c>
      <c r="U25" s="13" t="s">
        <v>369</v>
      </c>
      <c r="V25" s="13">
        <v>11569</v>
      </c>
      <c r="W25" s="32" t="s">
        <v>370</v>
      </c>
      <c r="X25" s="13"/>
      <c r="Y25" s="13"/>
      <c r="Z25" s="32"/>
      <c r="AA25" s="13"/>
      <c r="AB25" s="13"/>
      <c r="AC25" s="13"/>
    </row>
    <row r="26" spans="2:29" s="4" customFormat="1" ht="14.4" x14ac:dyDescent="0.3">
      <c r="B26" s="52">
        <v>24</v>
      </c>
      <c r="C26" s="15" t="s">
        <v>373</v>
      </c>
      <c r="D26" s="5" t="s">
        <v>374</v>
      </c>
      <c r="E26" s="13" t="s">
        <v>375</v>
      </c>
      <c r="F26" s="36" t="s">
        <v>376</v>
      </c>
      <c r="G26" s="13">
        <v>24121</v>
      </c>
      <c r="H26" s="32" t="s">
        <v>377</v>
      </c>
      <c r="I26" s="13" t="s">
        <v>378</v>
      </c>
      <c r="J26" s="13">
        <v>29151</v>
      </c>
      <c r="K26" s="32" t="s">
        <v>379</v>
      </c>
      <c r="L26" s="13" t="s">
        <v>380</v>
      </c>
      <c r="M26" s="13">
        <v>21598</v>
      </c>
      <c r="N26" s="32" t="s">
        <v>381</v>
      </c>
      <c r="O26" s="13" t="s">
        <v>382</v>
      </c>
      <c r="P26" s="13">
        <v>11774</v>
      </c>
      <c r="Q26" s="32" t="s">
        <v>383</v>
      </c>
      <c r="R26" s="13"/>
      <c r="S26" s="13"/>
      <c r="T26" s="32"/>
      <c r="U26" s="13"/>
      <c r="V26" s="13"/>
      <c r="W26" s="32"/>
      <c r="X26" s="13"/>
      <c r="Y26" s="13"/>
      <c r="Z26" s="32"/>
      <c r="AA26" s="13"/>
      <c r="AB26" s="13"/>
      <c r="AC26" s="13"/>
    </row>
  </sheetData>
  <phoneticPr fontId="1" type="noConversion"/>
  <hyperlinks>
    <hyperlink ref="F3" r:id="rId1" xr:uid="{8682B775-B062-42A6-A1DE-7ABECE151137}"/>
    <hyperlink ref="F4" r:id="rId2" xr:uid="{889873DD-96FD-4275-BFFF-06251D170AF9}"/>
    <hyperlink ref="F5" r:id="rId3" xr:uid="{751BF38F-F91C-4117-91B2-21729893BA6F}"/>
    <hyperlink ref="F6" r:id="rId4" xr:uid="{A0817D75-3976-466B-97AB-68FE93CA41CF}"/>
    <hyperlink ref="F7" r:id="rId5" xr:uid="{2AAD447D-17A9-41D5-8632-267E06C5A1FB}"/>
    <hyperlink ref="F8" r:id="rId6" xr:uid="{56C22AB8-30EF-4929-8E5A-C5F730D34DDC}"/>
    <hyperlink ref="F9" r:id="rId7" xr:uid="{76040F89-F08C-4A43-A292-DA8227FD9EDE}"/>
    <hyperlink ref="F10" r:id="rId8" xr:uid="{C92655C2-6E3B-4750-9379-7BEECF015764}"/>
    <hyperlink ref="F11" r:id="rId9" xr:uid="{6E884BFE-FAC7-4B7D-B4EC-BA0E44CC17AF}"/>
    <hyperlink ref="F12" r:id="rId10" xr:uid="{E026C2BE-9417-4E43-A6D7-CAD739CD58EF}"/>
    <hyperlink ref="F13" r:id="rId11" xr:uid="{CD0C8781-C93F-4078-9142-CA969D08DD8C}"/>
    <hyperlink ref="F14" r:id="rId12" xr:uid="{BC135D7F-7397-4084-89CA-C97197C2ABB7}"/>
    <hyperlink ref="F15" r:id="rId13" xr:uid="{7E325622-45BA-4863-94D4-4DC26A9E6E77}"/>
    <hyperlink ref="F16" r:id="rId14" xr:uid="{C0624E8E-9DC4-4D84-A55F-DE70F2DE8CCF}"/>
    <hyperlink ref="F17" r:id="rId15" xr:uid="{138BFBA1-35DE-483B-AEAA-F76B17F0D7F2}"/>
    <hyperlink ref="F18" r:id="rId16" xr:uid="{64C44FC8-C886-42DF-93F9-9BA5359F73B3}"/>
    <hyperlink ref="F19" r:id="rId17" xr:uid="{DE02C197-2F62-4C14-BAAA-D86110F7C7C3}"/>
    <hyperlink ref="F20" r:id="rId18" xr:uid="{433F7052-2EA2-4896-80D8-90183A581303}"/>
    <hyperlink ref="F21" r:id="rId19" xr:uid="{126B06DF-A94E-47C8-B887-054D81347312}"/>
    <hyperlink ref="F22" r:id="rId20" xr:uid="{0498B476-E2BA-4C99-BAB5-C272C28E842C}"/>
    <hyperlink ref="F23" r:id="rId21" xr:uid="{A10370BF-6AF3-439B-8C7C-8C803A8E28B8}"/>
    <hyperlink ref="F24" r:id="rId22" xr:uid="{A35A9B40-5AC3-47F5-952E-2FCA3520C3B5}"/>
    <hyperlink ref="F25" r:id="rId23" xr:uid="{F012715E-6EF9-4B25-BFD7-8790F688E496}"/>
    <hyperlink ref="F26" r:id="rId24" xr:uid="{C5CE3269-38E2-409D-922A-B0A082303981}"/>
  </hyperlinks>
  <pageMargins left="0.7" right="0.7" top="0.75" bottom="0.75" header="0.3" footer="0.3"/>
  <pageSetup paperSize="9" scale="59" orientation="landscape" r:id="rId25"/>
  <tableParts count="1">
    <tablePart r:id="rId2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A41ED-C67E-48FE-8119-2316ED28F225}">
  <dimension ref="B2:U31"/>
  <sheetViews>
    <sheetView tabSelected="1" workbookViewId="0">
      <selection activeCell="B1" sqref="B1"/>
    </sheetView>
  </sheetViews>
  <sheetFormatPr defaultRowHeight="14.4" x14ac:dyDescent="0.3"/>
  <cols>
    <col min="1" max="1" width="3.109375" customWidth="1"/>
    <col min="2" max="2" width="8.44140625" bestFit="1" customWidth="1"/>
    <col min="3" max="3" width="8.88671875" style="2" bestFit="1" customWidth="1"/>
    <col min="4" max="4" width="28.6640625" style="2" customWidth="1"/>
    <col min="5" max="5" width="11.44140625" bestFit="1" customWidth="1"/>
    <col min="6" max="10" width="3.109375" style="2" bestFit="1" customWidth="1"/>
    <col min="11" max="11" width="3.88671875" style="2" bestFit="1" customWidth="1"/>
    <col min="12" max="12" width="4.109375" style="2" bestFit="1" customWidth="1"/>
    <col min="13" max="13" width="3.6640625" style="2" bestFit="1" customWidth="1"/>
    <col min="14" max="21" width="11" bestFit="1" customWidth="1"/>
    <col min="24" max="24" width="11.5546875" customWidth="1"/>
  </cols>
  <sheetData>
    <row r="2" spans="2:21" ht="15" thickBot="1" x14ac:dyDescent="0.35"/>
    <row r="3" spans="2:21" s="7" customFormat="1" ht="15.6" x14ac:dyDescent="0.3">
      <c r="B3" s="64" t="s">
        <v>399</v>
      </c>
      <c r="C3" s="54" t="s">
        <v>9</v>
      </c>
      <c r="D3" s="54" t="s">
        <v>10</v>
      </c>
      <c r="E3" s="25" t="s">
        <v>405</v>
      </c>
      <c r="F3" s="8" t="s">
        <v>388</v>
      </c>
      <c r="G3" s="54" t="s">
        <v>389</v>
      </c>
      <c r="H3" s="54" t="s">
        <v>390</v>
      </c>
      <c r="I3" s="54" t="s">
        <v>391</v>
      </c>
      <c r="J3" s="54" t="s">
        <v>392</v>
      </c>
      <c r="K3" s="54" t="s">
        <v>406</v>
      </c>
      <c r="L3" s="54" t="s">
        <v>408</v>
      </c>
      <c r="M3" s="24" t="s">
        <v>407</v>
      </c>
      <c r="N3" s="54" t="s">
        <v>11</v>
      </c>
      <c r="O3" s="54" t="s">
        <v>12</v>
      </c>
      <c r="P3" s="54" t="s">
        <v>13</v>
      </c>
      <c r="Q3" s="54" t="s">
        <v>14</v>
      </c>
      <c r="R3" s="54" t="s">
        <v>15</v>
      </c>
      <c r="S3" s="54" t="s">
        <v>411</v>
      </c>
      <c r="T3" s="54" t="s">
        <v>410</v>
      </c>
      <c r="U3" s="24" t="s">
        <v>409</v>
      </c>
    </row>
    <row r="4" spans="2:21" x14ac:dyDescent="0.3">
      <c r="B4" s="63">
        <v>1</v>
      </c>
      <c r="C4" s="96">
        <v>9</v>
      </c>
      <c r="D4" s="97" t="str">
        <f xml:space="preserve"> VLOOKUP(TBL_Rank[[#This Row],[Team Nr]],TBL_Team[],2,FALSE)</f>
        <v>UAE</v>
      </c>
      <c r="E4" s="10"/>
      <c r="F4" s="57">
        <f xml:space="preserve"> IFERROR(VLOOKUP(TBL_Rank[[#This Row],[Team Nr]],TBL_S1[[Nr 1]:[Nr 2]],5,FALSE), INDEX(TBL_S1[Nr 1], MATCH(TBL_Rank[[#This Row],[Team Nr]],TBL_S1[Nr 2],0)))</f>
        <v>18</v>
      </c>
      <c r="G4" s="60">
        <f xml:space="preserve"> IFERROR(VLOOKUP(TBL_Rank[[#This Row],[Team Nr]],TBL_S2[[Nr 1]:[Nr 2]],5,FALSE), INDEX(TBL_S2[Nr 1], MATCH(TBL_Rank[[#This Row],[Team Nr]],TBL_S2[Nr 2],0)))</f>
        <v>13</v>
      </c>
      <c r="H4" s="53">
        <f xml:space="preserve"> IFERROR(VLOOKUP(TBL_Rank[[#This Row],[Team Nr]],TBL_S3[[Nr 1]:[Nr 2]],5,FALSE), INDEX(TBL_S3[Nr 1], MATCH(TBL_Rank[[#This Row],[Team Nr]],TBL_S3[Nr 2],0)))</f>
        <v>3</v>
      </c>
      <c r="I4" s="60">
        <f xml:space="preserve"> IFERROR(VLOOKUP(TBL_Rank[[#This Row],[Team Nr]],TBL_S4[[Nr 1]:[Nr 2]],5,FALSE), INDEX(TBL_S4[Nr 1], MATCH(TBL_Rank[[#This Row],[Team Nr]],TBL_S4[Nr 2],0)))</f>
        <v>12</v>
      </c>
      <c r="J4" s="60">
        <f xml:space="preserve"> IFERROR(VLOOKUP(TBL_Rank[[#This Row],[Team Nr]],TBL_S5[[Nr 1]:[Nr 2]],5,FALSE), INDEX(TBL_S5[Nr 1], MATCH(TBL_Rank[[#This Row],[Team Nr]],TBL_S5[Nr 2],0)))</f>
        <v>20</v>
      </c>
      <c r="K4" s="53" t="s">
        <v>413</v>
      </c>
      <c r="L4" s="60" t="s">
        <v>420</v>
      </c>
      <c r="M4" s="58" t="s">
        <v>425</v>
      </c>
      <c r="N4" s="20">
        <f xml:space="preserve"> IFERROR(VLOOKUP(TBL_Rank[[#This Row],[Team Naam]],TBL_S1[["Thuis" ploeg (1)]:[VP 2]],8,FALSE), VLOOKUP(TBL_Rank[[#This Row],[Team Naam]],TBL_S1[["Uit" ploeg (2)]:[VP 2]],7,FALSE))</f>
        <v>13.41</v>
      </c>
      <c r="O4" s="20">
        <f xml:space="preserve"> IFERROR(VLOOKUP(TBL_Rank[[#This Row],[Team Naam]],TBL_S2[["Thuis" ploeg (1)]:[VP 2]],8,FALSE), VLOOKUP(TBL_Rank[[#This Row],[Team Naam]],TBL_S2[["Uit" ploeg (2)]:[VP 2]],7,FALSE))</f>
        <v>20</v>
      </c>
      <c r="P4" s="20">
        <f xml:space="preserve"> IFERROR(VLOOKUP(TBL_Rank[[#This Row],[Team Naam]],TBL_S3[["Thuis" ploeg (1)]:[VP 2]],8,FALSE), VLOOKUP(TBL_Rank[[#This Row],[Team Naam]],TBL_S3[["Uit" ploeg (2)]:[VP 2]],7,FALSE))</f>
        <v>12.76</v>
      </c>
      <c r="Q4" s="20">
        <f xml:space="preserve"> IFERROR(VLOOKUP(TBL_Rank[[#This Row],[Team Naam]],TBL_S4[["Thuis" ploeg (1)]:[VP 2]],8,FALSE), VLOOKUP(TBL_Rank[[#This Row],[Team Naam]],TBL_S4[["Uit" ploeg (2)]:[VP 2]],7,FALSE))</f>
        <v>20</v>
      </c>
      <c r="R4" s="20">
        <f xml:space="preserve"> IFERROR(VLOOKUP(TBL_Rank[[#This Row],[Team Naam]],TBL_S5[["Thuis" ploeg (1)]:[VP 2]],8,FALSE), VLOOKUP(TBL_Rank[[#This Row],[Team Naam]],TBL_S5[["Uit" ploeg (2)]:[VP 2]],7,FALSE))</f>
        <v>16.8</v>
      </c>
      <c r="S4" s="20" t="s">
        <v>419</v>
      </c>
      <c r="T4" s="20" t="s">
        <v>422</v>
      </c>
      <c r="U4" s="82" t="s">
        <v>428</v>
      </c>
    </row>
    <row r="5" spans="2:21" ht="15" thickBot="1" x14ac:dyDescent="0.35">
      <c r="B5" s="101">
        <v>2</v>
      </c>
      <c r="C5" s="96">
        <v>20</v>
      </c>
      <c r="D5" s="97" t="str">
        <f xml:space="preserve"> VLOOKUP(TBL_Rank[[#This Row],[Team Nr]],TBL_Team[],2,FALSE)</f>
        <v>Riviera 4</v>
      </c>
      <c r="E5" s="10"/>
      <c r="F5" s="57">
        <f xml:space="preserve"> IFERROR(VLOOKUP(TBL_Rank[[#This Row],[Team Nr]],TBL_S1[[Nr 1]:[Nr 2]],5,FALSE), INDEX(TBL_S1[Nr 1], MATCH(TBL_Rank[[#This Row],[Team Nr]],TBL_S1[Nr 2],0)))</f>
        <v>10</v>
      </c>
      <c r="G5" s="60">
        <f xml:space="preserve"> IFERROR(VLOOKUP(TBL_Rank[[#This Row],[Team Nr]],TBL_S2[[Nr 1]:[Nr 2]],5,FALSE), INDEX(TBL_S2[Nr 1], MATCH(TBL_Rank[[#This Row],[Team Nr]],TBL_S2[Nr 2],0)))</f>
        <v>21</v>
      </c>
      <c r="H5" s="53">
        <f xml:space="preserve"> IFERROR(VLOOKUP(TBL_Rank[[#This Row],[Team Nr]],TBL_S3[[Nr 1]:[Nr 2]],5,FALSE), INDEX(TBL_S3[Nr 1], MATCH(TBL_Rank[[#This Row],[Team Nr]],TBL_S3[Nr 2],0)))</f>
        <v>12</v>
      </c>
      <c r="I5" s="60">
        <f xml:space="preserve"> IFERROR(VLOOKUP(TBL_Rank[[#This Row],[Team Nr]],TBL_S4[[Nr 1]:[Nr 2]],5,FALSE), INDEX(TBL_S4[Nr 1], MATCH(TBL_Rank[[#This Row],[Team Nr]],TBL_S4[Nr 2],0)))</f>
        <v>4</v>
      </c>
      <c r="J5" s="60">
        <f xml:space="preserve"> IFERROR(VLOOKUP(TBL_Rank[[#This Row],[Team Nr]],TBL_S5[[Nr 1]:[Nr 2]],5,FALSE), INDEX(TBL_S5[Nr 1], MATCH(TBL_Rank[[#This Row],[Team Nr]],TBL_S5[Nr 2],0)))</f>
        <v>9</v>
      </c>
      <c r="K5" s="53" t="s">
        <v>415</v>
      </c>
      <c r="L5" s="60" t="s">
        <v>421</v>
      </c>
      <c r="M5" s="58" t="s">
        <v>425</v>
      </c>
      <c r="N5" s="20">
        <f xml:space="preserve"> IFERROR(VLOOKUP(TBL_Rank[[#This Row],[Team Naam]],TBL_S1[["Thuis" ploeg (1)]:[VP 2]],8,FALSE), VLOOKUP(TBL_Rank[[#This Row],[Team Naam]],TBL_S1[["Uit" ploeg (2)]:[VP 2]],7,FALSE))</f>
        <v>19.649999999999999</v>
      </c>
      <c r="O5" s="83">
        <f xml:space="preserve"> IFERROR(VLOOKUP(TBL_Rank[[#This Row],[Team Naam]],TBL_S2[["Thuis" ploeg (1)]:[VP 2]],8,FALSE), VLOOKUP(TBL_Rank[[#This Row],[Team Naam]],TBL_S2[["Uit" ploeg (2)]:[VP 2]],7,FALSE))</f>
        <v>16.38</v>
      </c>
      <c r="P5" s="83">
        <f xml:space="preserve"> IFERROR(VLOOKUP(TBL_Rank[[#This Row],[Team Naam]],TBL_S3[["Thuis" ploeg (1)]:[VP 2]],8,FALSE), VLOOKUP(TBL_Rank[[#This Row],[Team Naam]],TBL_S3[["Uit" ploeg (2)]:[VP 2]],7,FALSE))</f>
        <v>8.41</v>
      </c>
      <c r="Q5" s="83">
        <f xml:space="preserve"> IFERROR(VLOOKUP(TBL_Rank[[#This Row],[Team Naam]],TBL_S4[["Thuis" ploeg (1)]:[VP 2]],8,FALSE), VLOOKUP(TBL_Rank[[#This Row],[Team Naam]],TBL_S4[["Uit" ploeg (2)]:[VP 2]],7,FALSE))</f>
        <v>12.3</v>
      </c>
      <c r="R5" s="83">
        <f xml:space="preserve"> IFERROR(VLOOKUP(TBL_Rank[[#This Row],[Team Naam]],TBL_S5[["Thuis" ploeg (1)]:[VP 2]],8,FALSE), VLOOKUP(TBL_Rank[[#This Row],[Team Naam]],TBL_S5[["Uit" ploeg (2)]:[VP 2]],7,FALSE))</f>
        <v>3.1999999999999993</v>
      </c>
      <c r="S5" s="83" t="s">
        <v>419</v>
      </c>
      <c r="T5" s="83" t="s">
        <v>422</v>
      </c>
      <c r="U5" s="84" t="s">
        <v>429</v>
      </c>
    </row>
    <row r="6" spans="2:21" ht="15" thickBot="1" x14ac:dyDescent="0.35">
      <c r="B6" s="101">
        <v>3</v>
      </c>
      <c r="C6" s="96">
        <v>5</v>
      </c>
      <c r="D6" s="97" t="str">
        <f xml:space="preserve"> VLOOKUP(TBL_Rank[[#This Row],[Team Nr]],TBL_Team[],2,FALSE)</f>
        <v>Riviera 1</v>
      </c>
      <c r="E6" s="10"/>
      <c r="F6" s="57">
        <f xml:space="preserve"> IFERROR(VLOOKUP(TBL_Rank[[#This Row],[Team Nr]],TBL_S1[[Nr 1]:[Nr 2]],5,FALSE), INDEX(TBL_S1[Nr 1], MATCH(TBL_Rank[[#This Row],[Team Nr]],TBL_S1[Nr 2],0)))</f>
        <v>14</v>
      </c>
      <c r="G6" s="60">
        <f xml:space="preserve"> IFERROR(VLOOKUP(TBL_Rank[[#This Row],[Team Nr]],TBL_S2[[Nr 1]:[Nr 2]],5,FALSE), INDEX(TBL_S2[Nr 1], MATCH(TBL_Rank[[#This Row],[Team Nr]],TBL_S2[Nr 2],0)))</f>
        <v>18</v>
      </c>
      <c r="H6" s="53">
        <f xml:space="preserve"> IFERROR(VLOOKUP(TBL_Rank[[#This Row],[Team Nr]],TBL_S3[[Nr 1]:[Nr 2]],5,FALSE), INDEX(TBL_S3[Nr 1], MATCH(TBL_Rank[[#This Row],[Team Nr]],TBL_S3[Nr 2],0)))</f>
        <v>6</v>
      </c>
      <c r="I6" s="60">
        <f xml:space="preserve"> IFERROR(VLOOKUP(TBL_Rank[[#This Row],[Team Nr]],TBL_S4[[Nr 1]:[Nr 2]],5,FALSE), INDEX(TBL_S4[Nr 1], MATCH(TBL_Rank[[#This Row],[Team Nr]],TBL_S4[Nr 2],0)))</f>
        <v>17</v>
      </c>
      <c r="J6" s="60">
        <f xml:space="preserve"> IFERROR(VLOOKUP(TBL_Rank[[#This Row],[Team Nr]],TBL_S5[[Nr 1]:[Nr 2]],5,FALSE), INDEX(TBL_S5[Nr 1], MATCH(TBL_Rank[[#This Row],[Team Nr]],TBL_S5[Nr 2],0)))</f>
        <v>23</v>
      </c>
      <c r="K6" s="53" t="s">
        <v>416</v>
      </c>
      <c r="L6" s="60" t="s">
        <v>420</v>
      </c>
      <c r="M6" s="58" t="s">
        <v>424</v>
      </c>
      <c r="N6" s="20">
        <f xml:space="preserve"> IFERROR(VLOOKUP(TBL_Rank[[#This Row],[Team Naam]],TBL_S1[["Thuis" ploeg (1)]:[VP 2]],8,FALSE), VLOOKUP(TBL_Rank[[#This Row],[Team Naam]],TBL_S1[["Uit" ploeg (2)]:[VP 2]],7,FALSE))</f>
        <v>8.41</v>
      </c>
      <c r="O6" s="20">
        <f xml:space="preserve"> IFERROR(VLOOKUP(TBL_Rank[[#This Row],[Team Naam]],TBL_S2[["Thuis" ploeg (1)]:[VP 2]],8,FALSE), VLOOKUP(TBL_Rank[[#This Row],[Team Naam]],TBL_S2[["Uit" ploeg (2)]:[VP 2]],7,FALSE))</f>
        <v>14.76</v>
      </c>
      <c r="P6" s="20">
        <f xml:space="preserve"> IFERROR(VLOOKUP(TBL_Rank[[#This Row],[Team Naam]],TBL_S3[["Thuis" ploeg (1)]:[VP 2]],8,FALSE), VLOOKUP(TBL_Rank[[#This Row],[Team Naam]],TBL_S3[["Uit" ploeg (2)]:[VP 2]],7,FALSE))</f>
        <v>16.079999999999998</v>
      </c>
      <c r="Q6" s="20">
        <f xml:space="preserve"> IFERROR(VLOOKUP(TBL_Rank[[#This Row],[Team Naam]],TBL_S4[["Thuis" ploeg (1)]:[VP 2]],8,FALSE), VLOOKUP(TBL_Rank[[#This Row],[Team Naam]],TBL_S4[["Uit" ploeg (2)]:[VP 2]],7,FALSE))</f>
        <v>17.190000000000001</v>
      </c>
      <c r="R6" s="20">
        <f xml:space="preserve"> IFERROR(VLOOKUP(TBL_Rank[[#This Row],[Team Naam]],TBL_S5[["Thuis" ploeg (1)]:[VP 2]],8,FALSE), VLOOKUP(TBL_Rank[[#This Row],[Team Naam]],TBL_S5[["Uit" ploeg (2)]:[VP 2]],7,FALSE))</f>
        <v>5.24</v>
      </c>
      <c r="S6" s="20" t="s">
        <v>419</v>
      </c>
      <c r="T6" s="20" t="s">
        <v>423</v>
      </c>
      <c r="U6" s="82" t="s">
        <v>430</v>
      </c>
    </row>
    <row r="7" spans="2:21" ht="15" thickBot="1" x14ac:dyDescent="0.35">
      <c r="B7" s="85">
        <v>4</v>
      </c>
      <c r="C7" s="99">
        <v>4</v>
      </c>
      <c r="D7" s="100" t="str">
        <f xml:space="preserve"> VLOOKUP(TBL_Rank[[#This Row],[Team Nr]],TBL_Team[],2,FALSE)</f>
        <v>Squeeze 1&amp;2</v>
      </c>
      <c r="E7" s="86"/>
      <c r="F7" s="88">
        <f xml:space="preserve"> IFERROR(VLOOKUP(TBL_Rank[[#This Row],[Team Nr]],TBL_S1[[Nr 1]:[Nr 2]],5,FALSE), INDEX(TBL_S1[Nr 1], MATCH(TBL_Rank[[#This Row],[Team Nr]],TBL_S1[Nr 2],0)))</f>
        <v>11</v>
      </c>
      <c r="G7" s="89">
        <f xml:space="preserve"> IFERROR(VLOOKUP(TBL_Rank[[#This Row],[Team Nr]],TBL_S2[[Nr 1]:[Nr 2]],5,FALSE), INDEX(TBL_S2[Nr 1], MATCH(TBL_Rank[[#This Row],[Team Nr]],TBL_S2[Nr 2],0)))</f>
        <v>16</v>
      </c>
      <c r="H7" s="90">
        <f xml:space="preserve"> IFERROR(VLOOKUP(TBL_Rank[[#This Row],[Team Nr]],TBL_S3[[Nr 1]:[Nr 2]],5,FALSE), INDEX(TBL_S3[Nr 1], MATCH(TBL_Rank[[#This Row],[Team Nr]],TBL_S3[Nr 2],0)))</f>
        <v>8</v>
      </c>
      <c r="I7" s="89">
        <f xml:space="preserve"> IFERROR(VLOOKUP(TBL_Rank[[#This Row],[Team Nr]],TBL_S4[[Nr 1]:[Nr 2]],5,FALSE), INDEX(TBL_S4[Nr 1], MATCH(TBL_Rank[[#This Row],[Team Nr]],TBL_S4[Nr 2],0)))</f>
        <v>20</v>
      </c>
      <c r="J7" s="89">
        <f xml:space="preserve"> IFERROR(VLOOKUP(TBL_Rank[[#This Row],[Team Nr]],TBL_S5[[Nr 1]:[Nr 2]],5,FALSE), INDEX(TBL_S5[Nr 1], MATCH(TBL_Rank[[#This Row],[Team Nr]],TBL_S5[Nr 2],0)))</f>
        <v>18</v>
      </c>
      <c r="K7" s="90" t="s">
        <v>414</v>
      </c>
      <c r="L7" s="89" t="s">
        <v>421</v>
      </c>
      <c r="M7" s="91" t="s">
        <v>424</v>
      </c>
      <c r="N7" s="87">
        <f xml:space="preserve"> IFERROR(VLOOKUP(TBL_Rank[[#This Row],[Team Naam]],TBL_S1[["Thuis" ploeg (1)]:[VP 2]],8,FALSE), VLOOKUP(TBL_Rank[[#This Row],[Team Naam]],TBL_S1[["Uit" ploeg (2)]:[VP 2]],7,FALSE))</f>
        <v>15.77</v>
      </c>
      <c r="O7" s="87">
        <f xml:space="preserve"> IFERROR(VLOOKUP(TBL_Rank[[#This Row],[Team Naam]],TBL_S2[["Thuis" ploeg (1)]:[VP 2]],8,FALSE), VLOOKUP(TBL_Rank[[#This Row],[Team Naam]],TBL_S2[["Uit" ploeg (2)]:[VP 2]],7,FALSE))</f>
        <v>11.34</v>
      </c>
      <c r="P7" s="87">
        <f xml:space="preserve"> IFERROR(VLOOKUP(TBL_Rank[[#This Row],[Team Naam]],TBL_S3[["Thuis" ploeg (1)]:[VP 2]],8,FALSE), VLOOKUP(TBL_Rank[[#This Row],[Team Naam]],TBL_S3[["Uit" ploeg (2)]:[VP 2]],7,FALSE))</f>
        <v>18.63</v>
      </c>
      <c r="Q7" s="87">
        <f xml:space="preserve"> IFERROR(VLOOKUP(TBL_Rank[[#This Row],[Team Naam]],TBL_S4[["Thuis" ploeg (1)]:[VP 2]],8,FALSE), VLOOKUP(TBL_Rank[[#This Row],[Team Naam]],TBL_S4[["Uit" ploeg (2)]:[VP 2]],7,FALSE))</f>
        <v>7.6999999999999993</v>
      </c>
      <c r="R7" s="87">
        <f xml:space="preserve"> IFERROR(VLOOKUP(TBL_Rank[[#This Row],[Team Naam]],TBL_S5[["Thuis" ploeg (1)]:[VP 2]],8,FALSE), VLOOKUP(TBL_Rank[[#This Row],[Team Naam]],TBL_S5[["Uit" ploeg (2)]:[VP 2]],7,FALSE))</f>
        <v>16.23</v>
      </c>
      <c r="S7" s="87" t="s">
        <v>419</v>
      </c>
      <c r="T7" s="87" t="s">
        <v>423</v>
      </c>
      <c r="U7" s="102" t="s">
        <v>431</v>
      </c>
    </row>
    <row r="8" spans="2:21" x14ac:dyDescent="0.3">
      <c r="B8" s="62">
        <v>5</v>
      </c>
      <c r="C8" s="96">
        <v>7</v>
      </c>
      <c r="D8" s="97" t="str">
        <f xml:space="preserve"> VLOOKUP(TBL_Rank[[#This Row],[Team Nr]],TBL_Team[],2,FALSE)</f>
        <v>Merelbeke</v>
      </c>
      <c r="E8" s="10">
        <f xml:space="preserve"> SUM(TBL_Rank[[#This Row],[Speeldag 1]:[Speeldag 8]])</f>
        <v>110.52</v>
      </c>
      <c r="F8" s="57">
        <f xml:space="preserve"> IFERROR(VLOOKUP(TBL_Rank[[#This Row],[Team Nr]],TBL_S1[[Nr 1]:[Nr 2]],5,FALSE), INDEX(TBL_S1[Nr 1], MATCH(TBL_Rank[[#This Row],[Team Nr]],TBL_S1[Nr 2],0)))</f>
        <v>16</v>
      </c>
      <c r="G8" s="60">
        <f xml:space="preserve"> IFERROR(VLOOKUP(TBL_Rank[[#This Row],[Team Nr]],TBL_S2[[Nr 1]:[Nr 2]],5,FALSE), INDEX(TBL_S2[Nr 1], MATCH(TBL_Rank[[#This Row],[Team Nr]],TBL_S2[Nr 2],0)))</f>
        <v>11</v>
      </c>
      <c r="H8" s="53">
        <f xml:space="preserve"> IFERROR(VLOOKUP(TBL_Rank[[#This Row],[Team Nr]],TBL_S3[[Nr 1]:[Nr 2]],5,FALSE), INDEX(TBL_S3[Nr 1], MATCH(TBL_Rank[[#This Row],[Team Nr]],TBL_S3[Nr 2],0)))</f>
        <v>1</v>
      </c>
      <c r="I8" s="60">
        <f xml:space="preserve"> IFERROR(VLOOKUP(TBL_Rank[[#This Row],[Team Nr]],TBL_S4[[Nr 1]:[Nr 2]],5,FALSE), INDEX(TBL_S4[Nr 1], MATCH(TBL_Rank[[#This Row],[Team Nr]],TBL_S4[Nr 2],0)))</f>
        <v>3</v>
      </c>
      <c r="J8" s="60">
        <f xml:space="preserve"> IFERROR(VLOOKUP(TBL_Rank[[#This Row],[Team Nr]],TBL_S5[[Nr 1]:[Nr 2]],5,FALSE), INDEX(TBL_S5[Nr 1], MATCH(TBL_Rank[[#This Row],[Team Nr]],TBL_S5[Nr 2],0)))</f>
        <v>24</v>
      </c>
      <c r="K8" s="53">
        <f xml:space="preserve"> IFERROR(VLOOKUP(TBL_Rank[[#This Row],[Team Nr]],TBL_S6[[Nr 1]:[Nr 2]],5,FALSE), INDEX(TBL_S6[Nr 1], MATCH(TBL_Rank[[#This Row],[Team Nr]],TBL_S6[Nr 2],0)))</f>
        <v>18</v>
      </c>
      <c r="L8" s="60">
        <f xml:space="preserve"> IFERROR(VLOOKUP(TBL_Rank[[#This Row],[Team Nr]],TBL_S7[[Nr 1]:[Nr 2]],5,FALSE), INDEX(TBL_S7[Nr 1], MATCH(TBL_Rank[[#This Row],[Team Nr]],TBL_S7[Nr 2],0)))</f>
        <v>2</v>
      </c>
      <c r="M8" s="58">
        <f xml:space="preserve"> IFERROR(VLOOKUP(TBL_Rank[[#This Row],[Team Nr]],TBL_S8[[Nr 1]:[Nr 2]],5,FALSE), INDEX(TBL_S8[Nr 1], MATCH(TBL_Rank[[#This Row],[Team Nr]],TBL_S8[Nr 2],0)))</f>
        <v>23</v>
      </c>
      <c r="N8" s="20">
        <f xml:space="preserve"> IFERROR(VLOOKUP(TBL_Rank[[#This Row],[Team Naam]],TBL_S1[["Thuis" ploeg (1)]:[VP 2]],8,FALSE), VLOOKUP(TBL_Rank[[#This Row],[Team Naam]],TBL_S1[["Uit" ploeg (2)]:[VP 2]],7,FALSE))</f>
        <v>2.4400000000000013</v>
      </c>
      <c r="O8" s="20">
        <f xml:space="preserve"> IFERROR(VLOOKUP(TBL_Rank[[#This Row],[Team Naam]],TBL_S2[["Thuis" ploeg (1)]:[VP 2]],8,FALSE), VLOOKUP(TBL_Rank[[#This Row],[Team Naam]],TBL_S2[["Uit" ploeg (2)]:[VP 2]],7,FALSE))</f>
        <v>15.11</v>
      </c>
      <c r="P8" s="20">
        <f xml:space="preserve"> IFERROR(VLOOKUP(TBL_Rank[[#This Row],[Team Naam]],TBL_S3[["Thuis" ploeg (1)]:[VP 2]],8,FALSE), VLOOKUP(TBL_Rank[[#This Row],[Team Naam]],TBL_S3[["Uit" ploeg (2)]:[VP 2]],7,FALSE))</f>
        <v>18.329999999999998</v>
      </c>
      <c r="Q8" s="20">
        <f xml:space="preserve"> IFERROR(VLOOKUP(TBL_Rank[[#This Row],[Team Naam]],TBL_S4[["Thuis" ploeg (1)]:[VP 2]],8,FALSE), VLOOKUP(TBL_Rank[[#This Row],[Team Naam]],TBL_S4[["Uit" ploeg (2)]:[VP 2]],7,FALSE))</f>
        <v>7.93</v>
      </c>
      <c r="R8" s="20">
        <f xml:space="preserve"> IFERROR(VLOOKUP(TBL_Rank[[#This Row],[Team Naam]],TBL_S5[["Thuis" ploeg (1)]:[VP 2]],8,FALSE), VLOOKUP(TBL_Rank[[#This Row],[Team Naam]],TBL_S5[["Uit" ploeg (2)]:[VP 2]],7,FALSE))</f>
        <v>10.55</v>
      </c>
      <c r="S8" s="20">
        <f xml:space="preserve"> IFERROR(VLOOKUP(TBL_Rank[[#This Row],[Team Naam]],TBL_S6[["Thuis" ploeg (1)]:[VP 2]],8,FALSE), VLOOKUP(TBL_Rank[[#This Row],[Team Naam]],TBL_S6[["Uit" ploeg (2)]:[VP 2]],7,FALSE))</f>
        <v>20</v>
      </c>
      <c r="T8" s="20">
        <f xml:space="preserve"> IFERROR(VLOOKUP(TBL_Rank[[#This Row],[Team Naam]],TBL_S7[["Thuis" ploeg (1)]:[VP 2]],8,FALSE), VLOOKUP(TBL_Rank[[#This Row],[Team Naam]],TBL_S7[["Uit" ploeg (2)]:[VP 2]],7,FALSE))</f>
        <v>19.93</v>
      </c>
      <c r="U8" s="20">
        <f xml:space="preserve"> IFERROR(VLOOKUP(TBL_Rank[[#This Row],[Team Naam]],TBL_S8[["Thuis" ploeg (1)]:[VP 2]],8,FALSE), VLOOKUP(TBL_Rank[[#This Row],[Team Naam]],TBL_S8[["Uit" ploeg (2)]:[VP 2]],7,FALSE))</f>
        <v>16.23</v>
      </c>
    </row>
    <row r="9" spans="2:21" x14ac:dyDescent="0.3">
      <c r="B9" s="62">
        <v>6</v>
      </c>
      <c r="C9" s="96">
        <v>3</v>
      </c>
      <c r="D9" s="97" t="str">
        <f xml:space="preserve"> VLOOKUP(TBL_Rank[[#This Row],[Team Nr]],TBL_Team[],2,FALSE)</f>
        <v>Riviera 3</v>
      </c>
      <c r="E9" s="10">
        <f xml:space="preserve"> SUM(TBL_Rank[[#This Row],[Speeldag 1]:[Speeldag 8]])</f>
        <v>99.52</v>
      </c>
      <c r="F9" s="57">
        <f xml:space="preserve"> IFERROR(VLOOKUP(TBL_Rank[[#This Row],[Team Nr]],TBL_S1[[Nr 1]:[Nr 2]],5,FALSE), INDEX(TBL_S1[Nr 1], MATCH(TBL_Rank[[#This Row],[Team Nr]],TBL_S1[Nr 2],0)))</f>
        <v>23</v>
      </c>
      <c r="G9" s="60">
        <f xml:space="preserve"> IFERROR(VLOOKUP(TBL_Rank[[#This Row],[Team Nr]],TBL_S2[[Nr 1]:[Nr 2]],5,FALSE), INDEX(TBL_S2[Nr 1], MATCH(TBL_Rank[[#This Row],[Team Nr]],TBL_S2[Nr 2],0)))</f>
        <v>14</v>
      </c>
      <c r="H9" s="53">
        <f xml:space="preserve"> IFERROR(VLOOKUP(TBL_Rank[[#This Row],[Team Nr]],TBL_S3[[Nr 1]:[Nr 2]],5,FALSE), INDEX(TBL_S3[Nr 1], MATCH(TBL_Rank[[#This Row],[Team Nr]],TBL_S3[Nr 2],0)))</f>
        <v>9</v>
      </c>
      <c r="I9" s="60">
        <f xml:space="preserve"> IFERROR(VLOOKUP(TBL_Rank[[#This Row],[Team Nr]],TBL_S4[[Nr 1]:[Nr 2]],5,FALSE), INDEX(TBL_S4[Nr 1], MATCH(TBL_Rank[[#This Row],[Team Nr]],TBL_S4[Nr 2],0)))</f>
        <v>7</v>
      </c>
      <c r="J9" s="60">
        <f xml:space="preserve"> IFERROR(VLOOKUP(TBL_Rank[[#This Row],[Team Nr]],TBL_S5[[Nr 1]:[Nr 2]],5,FALSE), INDEX(TBL_S5[Nr 1], MATCH(TBL_Rank[[#This Row],[Team Nr]],TBL_S5[Nr 2],0)))</f>
        <v>2</v>
      </c>
      <c r="K9" s="53" t="s">
        <v>414</v>
      </c>
      <c r="L9" s="60">
        <f xml:space="preserve"> IFERROR(VLOOKUP(TBL_Rank[[#This Row],[Team Nr]],TBL_S7[[Nr 1]:[Nr 2]],5,FALSE), INDEX(TBL_S7[Nr 1], MATCH(TBL_Rank[[#This Row],[Team Nr]],TBL_S7[Nr 2],0)))</f>
        <v>17</v>
      </c>
      <c r="M9" s="58">
        <f xml:space="preserve"> IFERROR(VLOOKUP(TBL_Rank[[#This Row],[Team Nr]],TBL_S8[[Nr 1]:[Nr 2]],5,FALSE), INDEX(TBL_S8[Nr 1], MATCH(TBL_Rank[[#This Row],[Team Nr]],TBL_S8[Nr 2],0)))</f>
        <v>12</v>
      </c>
      <c r="N9" s="20">
        <f xml:space="preserve"> IFERROR(VLOOKUP(TBL_Rank[[#This Row],[Team Naam]],TBL_S1[["Thuis" ploeg (1)]:[VP 2]],8,FALSE), VLOOKUP(TBL_Rank[[#This Row],[Team Naam]],TBL_S1[["Uit" ploeg (2)]:[VP 2]],7,FALSE))</f>
        <v>10.28</v>
      </c>
      <c r="O9" s="20">
        <f xml:space="preserve"> IFERROR(VLOOKUP(TBL_Rank[[#This Row],[Team Naam]],TBL_S2[["Thuis" ploeg (1)]:[VP 2]],8,FALSE), VLOOKUP(TBL_Rank[[#This Row],[Team Naam]],TBL_S2[["Uit" ploeg (2)]:[VP 2]],7,FALSE))</f>
        <v>17.190000000000001</v>
      </c>
      <c r="P9" s="20">
        <f xml:space="preserve"> IFERROR(VLOOKUP(TBL_Rank[[#This Row],[Team Naam]],TBL_S3[["Thuis" ploeg (1)]:[VP 2]],8,FALSE), VLOOKUP(TBL_Rank[[#This Row],[Team Naam]],TBL_S3[["Uit" ploeg (2)]:[VP 2]],7,FALSE))</f>
        <v>7.24</v>
      </c>
      <c r="Q9" s="20">
        <f xml:space="preserve"> IFERROR(VLOOKUP(TBL_Rank[[#This Row],[Team Naam]],TBL_S4[["Thuis" ploeg (1)]:[VP 2]],8,FALSE), VLOOKUP(TBL_Rank[[#This Row],[Team Naam]],TBL_S4[["Uit" ploeg (2)]:[VP 2]],7,FALSE))</f>
        <v>12.07</v>
      </c>
      <c r="R9" s="20">
        <f xml:space="preserve"> IFERROR(VLOOKUP(TBL_Rank[[#This Row],[Team Naam]],TBL_S5[["Thuis" ploeg (1)]:[VP 2]],8,FALSE), VLOOKUP(TBL_Rank[[#This Row],[Team Naam]],TBL_S5[["Uit" ploeg (2)]:[VP 2]],7,FALSE))</f>
        <v>10.82</v>
      </c>
      <c r="S9" s="95">
        <v>14</v>
      </c>
      <c r="T9" s="20">
        <f xml:space="preserve"> IFERROR(VLOOKUP(TBL_Rank[[#This Row],[Team Naam]],TBL_S7[["Thuis" ploeg (1)]:[VP 2]],8,FALSE), VLOOKUP(TBL_Rank[[#This Row],[Team Naam]],TBL_S7[["Uit" ploeg (2)]:[VP 2]],7,FALSE))</f>
        <v>8.92</v>
      </c>
      <c r="U9" s="82">
        <f xml:space="preserve"> IFERROR(VLOOKUP(TBL_Rank[[#This Row],[Team Naam]],TBL_S8[["Thuis" ploeg (1)]:[VP 2]],8,FALSE), VLOOKUP(TBL_Rank[[#This Row],[Team Naam]],TBL_S8[["Uit" ploeg (2)]:[VP 2]],7,FALSE))</f>
        <v>19</v>
      </c>
    </row>
    <row r="10" spans="2:21" x14ac:dyDescent="0.3">
      <c r="B10" s="62">
        <v>7</v>
      </c>
      <c r="C10" s="96">
        <v>17</v>
      </c>
      <c r="D10" s="97" t="str">
        <f xml:space="preserve"> VLOOKUP(TBL_Rank[[#This Row],[Team Nr]],TBL_Team[],2,FALSE)</f>
        <v>Forum 1</v>
      </c>
      <c r="E10" s="10">
        <f xml:space="preserve"> SUM(TBL_Rank[[#This Row],[Speeldag 1]:[Speeldag 8]])</f>
        <v>96.460000000000008</v>
      </c>
      <c r="F10" s="57">
        <f xml:space="preserve"> IFERROR(VLOOKUP(TBL_Rank[[#This Row],[Team Nr]],TBL_S1[[Nr 1]:[Nr 2]],5,FALSE), INDEX(TBL_S1[Nr 1], MATCH(TBL_Rank[[#This Row],[Team Nr]],TBL_S1[Nr 2],0)))</f>
        <v>15</v>
      </c>
      <c r="G10" s="60">
        <f xml:space="preserve"> IFERROR(VLOOKUP(TBL_Rank[[#This Row],[Team Nr]],TBL_S2[[Nr 1]:[Nr 2]],5,FALSE), INDEX(TBL_S2[Nr 1], MATCH(TBL_Rank[[#This Row],[Team Nr]],TBL_S2[Nr 2],0)))</f>
        <v>12</v>
      </c>
      <c r="H10" s="60">
        <f xml:space="preserve"> IFERROR(VLOOKUP(TBL_Rank[[#This Row],[Team Nr]],TBL_S3[[Nr 1]:[Nr 2]],5,FALSE), INDEX(TBL_S3[Nr 1], MATCH(TBL_Rank[[#This Row],[Team Nr]],TBL_S3[Nr 2],0)))</f>
        <v>16</v>
      </c>
      <c r="I10" s="60">
        <f xml:space="preserve"> IFERROR(VLOOKUP(TBL_Rank[[#This Row],[Team Nr]],TBL_S4[[Nr 1]:[Nr 2]],5,FALSE), INDEX(TBL_S4[Nr 1], MATCH(TBL_Rank[[#This Row],[Team Nr]],TBL_S4[Nr 2],0)))</f>
        <v>5</v>
      </c>
      <c r="J10" s="60">
        <f xml:space="preserve"> IFERROR(VLOOKUP(TBL_Rank[[#This Row],[Team Nr]],TBL_S5[[Nr 1]:[Nr 2]],5,FALSE), INDEX(TBL_S5[Nr 1], MATCH(TBL_Rank[[#This Row],[Team Nr]],TBL_S5[Nr 2],0)))</f>
        <v>11</v>
      </c>
      <c r="K10" s="60" t="s">
        <v>413</v>
      </c>
      <c r="L10" s="60">
        <f xml:space="preserve"> IFERROR(VLOOKUP(TBL_Rank[[#This Row],[Team Nr]],TBL_S7[[Nr 1]:[Nr 2]],5,FALSE), INDEX(TBL_S7[Nr 1], MATCH(TBL_Rank[[#This Row],[Team Nr]],TBL_S7[Nr 2],0)))</f>
        <v>3</v>
      </c>
      <c r="M10" s="58">
        <f xml:space="preserve"> IFERROR(VLOOKUP(TBL_Rank[[#This Row],[Team Nr]],TBL_S8[[Nr 1]:[Nr 2]],5,FALSE), INDEX(TBL_S8[Nr 1], MATCH(TBL_Rank[[#This Row],[Team Nr]],TBL_S8[Nr 2],0)))</f>
        <v>14</v>
      </c>
      <c r="N10" s="20">
        <f xml:space="preserve"> IFERROR(VLOOKUP(TBL_Rank[[#This Row],[Team Naam]],TBL_S1[["Thuis" ploeg (1)]:[VP 2]],8,FALSE), VLOOKUP(TBL_Rank[[#This Row],[Team Naam]],TBL_S1[["Uit" ploeg (2)]:[VP 2]],7,FALSE))</f>
        <v>20</v>
      </c>
      <c r="O10" s="20">
        <f xml:space="preserve"> IFERROR(VLOOKUP(TBL_Rank[[#This Row],[Team Naam]],TBL_S2[["Thuis" ploeg (1)]:[VP 2]],8,FALSE), VLOOKUP(TBL_Rank[[#This Row],[Team Naam]],TBL_S2[["Uit" ploeg (2)]:[VP 2]],7,FALSE))</f>
        <v>3.620000000000001</v>
      </c>
      <c r="P10" s="20">
        <f xml:space="preserve"> IFERROR(VLOOKUP(TBL_Rank[[#This Row],[Team Naam]],TBL_S3[["Thuis" ploeg (1)]:[VP 2]],8,FALSE), VLOOKUP(TBL_Rank[[#This Row],[Team Naam]],TBL_S3[["Uit" ploeg (2)]:[VP 2]],7,FALSE))</f>
        <v>14.01</v>
      </c>
      <c r="Q10" s="20">
        <f xml:space="preserve"> IFERROR(VLOOKUP(TBL_Rank[[#This Row],[Team Naam]],TBL_S4[["Thuis" ploeg (1)]:[VP 2]],8,FALSE), VLOOKUP(TBL_Rank[[#This Row],[Team Naam]],TBL_S4[["Uit" ploeg (2)]:[VP 2]],7,FALSE))</f>
        <v>2.8099999999999987</v>
      </c>
      <c r="R10" s="20">
        <f xml:space="preserve"> IFERROR(VLOOKUP(TBL_Rank[[#This Row],[Team Naam]],TBL_S5[["Thuis" ploeg (1)]:[VP 2]],8,FALSE), VLOOKUP(TBL_Rank[[#This Row],[Team Naam]],TBL_S5[["Uit" ploeg (2)]:[VP 2]],7,FALSE))</f>
        <v>16.93</v>
      </c>
      <c r="S10" s="95">
        <v>14</v>
      </c>
      <c r="T10" s="20">
        <f xml:space="preserve"> IFERROR(VLOOKUP(TBL_Rank[[#This Row],[Team Naam]],TBL_S7[["Thuis" ploeg (1)]:[VP 2]],8,FALSE), VLOOKUP(TBL_Rank[[#This Row],[Team Naam]],TBL_S7[["Uit" ploeg (2)]:[VP 2]],7,FALSE))</f>
        <v>11.08</v>
      </c>
      <c r="U10" s="20">
        <f xml:space="preserve"> IFERROR(VLOOKUP(TBL_Rank[[#This Row],[Team Naam]],TBL_S8[["Thuis" ploeg (1)]:[VP 2]],8,FALSE), VLOOKUP(TBL_Rank[[#This Row],[Team Naam]],TBL_S8[["Uit" ploeg (2)]:[VP 2]],7,FALSE))</f>
        <v>14.01</v>
      </c>
    </row>
    <row r="11" spans="2:21" x14ac:dyDescent="0.3">
      <c r="B11" s="62">
        <v>8</v>
      </c>
      <c r="C11" s="96">
        <v>23</v>
      </c>
      <c r="D11" s="97" t="str">
        <f xml:space="preserve"> VLOOKUP(TBL_Rank[[#This Row],[Team Nr]],TBL_Team[],2,FALSE)</f>
        <v>Begijntje 1</v>
      </c>
      <c r="E11" s="10">
        <f xml:space="preserve"> SUM(TBL_Rank[[#This Row],[Speeldag 1]:[Speeldag 8]])</f>
        <v>95.969999999999985</v>
      </c>
      <c r="F11" s="57">
        <f xml:space="preserve"> IFERROR(VLOOKUP(TBL_Rank[[#This Row],[Team Nr]],TBL_S1[[Nr 1]:[Nr 2]],5,FALSE), INDEX(TBL_S1[Nr 1], MATCH(TBL_Rank[[#This Row],[Team Nr]],TBL_S1[Nr 2],0)))</f>
        <v>3</v>
      </c>
      <c r="G11" s="60">
        <f xml:space="preserve"> IFERROR(VLOOKUP(TBL_Rank[[#This Row],[Team Nr]],TBL_S2[[Nr 1]:[Nr 2]],5,FALSE), INDEX(TBL_S2[Nr 1], MATCH(TBL_Rank[[#This Row],[Team Nr]],TBL_S2[Nr 2],0)))</f>
        <v>1</v>
      </c>
      <c r="H11" s="53">
        <f xml:space="preserve"> IFERROR(VLOOKUP(TBL_Rank[[#This Row],[Team Nr]],TBL_S3[[Nr 1]:[Nr 2]],5,FALSE), INDEX(TBL_S3[Nr 1], MATCH(TBL_Rank[[#This Row],[Team Nr]],TBL_S3[Nr 2],0)))</f>
        <v>21</v>
      </c>
      <c r="I11" s="60">
        <f xml:space="preserve"> IFERROR(VLOOKUP(TBL_Rank[[#This Row],[Team Nr]],TBL_S4[[Nr 1]:[Nr 2]],5,FALSE), INDEX(TBL_S4[Nr 1], MATCH(TBL_Rank[[#This Row],[Team Nr]],TBL_S4[Nr 2],0)))</f>
        <v>2</v>
      </c>
      <c r="J11" s="60">
        <f xml:space="preserve"> IFERROR(VLOOKUP(TBL_Rank[[#This Row],[Team Nr]],TBL_S5[[Nr 1]:[Nr 2]],5,FALSE), INDEX(TBL_S5[Nr 1], MATCH(TBL_Rank[[#This Row],[Team Nr]],TBL_S5[Nr 2],0)))</f>
        <v>5</v>
      </c>
      <c r="K11" s="53" t="s">
        <v>415</v>
      </c>
      <c r="L11" s="60">
        <f xml:space="preserve"> IFERROR(VLOOKUP(TBL_Rank[[#This Row],[Team Nr]],TBL_S7[[Nr 1]:[Nr 2]],5,FALSE), INDEX(TBL_S7[Nr 1], MATCH(TBL_Rank[[#This Row],[Team Nr]],TBL_S7[Nr 2],0)))</f>
        <v>12</v>
      </c>
      <c r="M11" s="58">
        <f xml:space="preserve"> IFERROR(VLOOKUP(TBL_Rank[[#This Row],[Team Nr]],TBL_S8[[Nr 1]:[Nr 2]],5,FALSE), INDEX(TBL_S8[Nr 1], MATCH(TBL_Rank[[#This Row],[Team Nr]],TBL_S8[Nr 2],0)))</f>
        <v>7</v>
      </c>
      <c r="N11" s="20">
        <f xml:space="preserve"> IFERROR(VLOOKUP(TBL_Rank[[#This Row],[Team Naam]],TBL_S1[["Thuis" ploeg (1)]:[VP 2]],8,FALSE), VLOOKUP(TBL_Rank[[#This Row],[Team Naam]],TBL_S1[["Uit" ploeg (2)]:[VP 2]],7,FALSE))</f>
        <v>9.7200000000000006</v>
      </c>
      <c r="O11" s="83">
        <f xml:space="preserve"> IFERROR(VLOOKUP(TBL_Rank[[#This Row],[Team Naam]],TBL_S2[["Thuis" ploeg (1)]:[VP 2]],8,FALSE), VLOOKUP(TBL_Rank[[#This Row],[Team Naam]],TBL_S2[["Uit" ploeg (2)]:[VP 2]],7,FALSE))</f>
        <v>10.82</v>
      </c>
      <c r="P11" s="83">
        <f xml:space="preserve"> IFERROR(VLOOKUP(TBL_Rank[[#This Row],[Team Naam]],TBL_S3[["Thuis" ploeg (1)]:[VP 2]],8,FALSE), VLOOKUP(TBL_Rank[[#This Row],[Team Naam]],TBL_S3[["Uit" ploeg (2)]:[VP 2]],7,FALSE))</f>
        <v>19.329999999999998</v>
      </c>
      <c r="Q11" s="83">
        <f xml:space="preserve"> IFERROR(VLOOKUP(TBL_Rank[[#This Row],[Team Naam]],TBL_S4[["Thuis" ploeg (1)]:[VP 2]],8,FALSE), VLOOKUP(TBL_Rank[[#This Row],[Team Naam]],TBL_S4[["Uit" ploeg (2)]:[VP 2]],7,FALSE))</f>
        <v>14.39</v>
      </c>
      <c r="R11" s="83">
        <f xml:space="preserve"> IFERROR(VLOOKUP(TBL_Rank[[#This Row],[Team Naam]],TBL_S5[["Thuis" ploeg (1)]:[VP 2]],8,FALSE), VLOOKUP(TBL_Rank[[#This Row],[Team Naam]],TBL_S5[["Uit" ploeg (2)]:[VP 2]],7,FALSE))</f>
        <v>14.76</v>
      </c>
      <c r="S11" s="94">
        <v>14</v>
      </c>
      <c r="T11" s="83">
        <f xml:space="preserve"> IFERROR(VLOOKUP(TBL_Rank[[#This Row],[Team Naam]],TBL_S7[["Thuis" ploeg (1)]:[VP 2]],8,FALSE), VLOOKUP(TBL_Rank[[#This Row],[Team Naam]],TBL_S7[["Uit" ploeg (2)]:[VP 2]],7,FALSE))</f>
        <v>9.18</v>
      </c>
      <c r="U11" s="84">
        <f xml:space="preserve"> IFERROR(VLOOKUP(TBL_Rank[[#This Row],[Team Naam]],TBL_S8[["Thuis" ploeg (1)]:[VP 2]],8,FALSE), VLOOKUP(TBL_Rank[[#This Row],[Team Naam]],TBL_S8[["Uit" ploeg (2)]:[VP 2]],7,FALSE))</f>
        <v>3.7699999999999996</v>
      </c>
    </row>
    <row r="12" spans="2:21" x14ac:dyDescent="0.3">
      <c r="B12" s="62">
        <v>9</v>
      </c>
      <c r="C12" s="96">
        <v>24</v>
      </c>
      <c r="D12" s="97" t="str">
        <f xml:space="preserve"> VLOOKUP(TBL_Rank[[#This Row],[Team Nr]],TBL_Team[],2,FALSE)</f>
        <v>Pieterman 2</v>
      </c>
      <c r="E12" s="10">
        <f xml:space="preserve"> SUM(TBL_Rank[[#This Row],[Speeldag 1]:[Speeldag 8]])</f>
        <v>94.56</v>
      </c>
      <c r="F12" s="57">
        <f xml:space="preserve"> IFERROR(VLOOKUP(TBL_Rank[[#This Row],[Team Nr]],TBL_S1[[Nr 1]:[Nr 2]],5,FALSE), INDEX(TBL_S1[Nr 1], MATCH(TBL_Rank[[#This Row],[Team Nr]],TBL_S1[Nr 2],0)))</f>
        <v>21</v>
      </c>
      <c r="G12" s="60">
        <f xml:space="preserve"> IFERROR(VLOOKUP(TBL_Rank[[#This Row],[Team Nr]],TBL_S2[[Nr 1]:[Nr 2]],5,FALSE), INDEX(TBL_S2[Nr 1], MATCH(TBL_Rank[[#This Row],[Team Nr]],TBL_S2[Nr 2],0)))</f>
        <v>10</v>
      </c>
      <c r="H12" s="53">
        <f xml:space="preserve"> IFERROR(VLOOKUP(TBL_Rank[[#This Row],[Team Nr]],TBL_S3[[Nr 1]:[Nr 2]],5,FALSE), INDEX(TBL_S3[Nr 1], MATCH(TBL_Rank[[#This Row],[Team Nr]],TBL_S3[Nr 2],0)))</f>
        <v>13</v>
      </c>
      <c r="I12" s="60">
        <f xml:space="preserve"> IFERROR(VLOOKUP(TBL_Rank[[#This Row],[Team Nr]],TBL_S4[[Nr 1]:[Nr 2]],5,FALSE), INDEX(TBL_S4[Nr 1], MATCH(TBL_Rank[[#This Row],[Team Nr]],TBL_S4[Nr 2],0)))</f>
        <v>8</v>
      </c>
      <c r="J12" s="60">
        <f xml:space="preserve"> IFERROR(VLOOKUP(TBL_Rank[[#This Row],[Team Nr]],TBL_S5[[Nr 1]:[Nr 2]],5,FALSE), INDEX(TBL_S5[Nr 1], MATCH(TBL_Rank[[#This Row],[Team Nr]],TBL_S5[Nr 2],0)))</f>
        <v>7</v>
      </c>
      <c r="K12" s="53">
        <f xml:space="preserve"> IFERROR(VLOOKUP(TBL_Rank[[#This Row],[Team Nr]],TBL_S6[[Nr 1]:[Nr 2]],5,FALSE), INDEX(TBL_S6[Nr 1], MATCH(TBL_Rank[[#This Row],[Team Nr]],TBL_S6[Nr 2],0)))</f>
        <v>14</v>
      </c>
      <c r="L12" s="60">
        <f xml:space="preserve"> IFERROR(VLOOKUP(TBL_Rank[[#This Row],[Team Nr]],TBL_S7[[Nr 1]:[Nr 2]],5,FALSE), INDEX(TBL_S7[Nr 1], MATCH(TBL_Rank[[#This Row],[Team Nr]],TBL_S7[Nr 2],0)))</f>
        <v>16</v>
      </c>
      <c r="M12" s="58">
        <f xml:space="preserve"> IFERROR(VLOOKUP(TBL_Rank[[#This Row],[Team Nr]],TBL_S8[[Nr 1]:[Nr 2]],5,FALSE), INDEX(TBL_S8[Nr 1], MATCH(TBL_Rank[[#This Row],[Team Nr]],TBL_S8[Nr 2],0)))</f>
        <v>19</v>
      </c>
      <c r="N12" s="20">
        <f xml:space="preserve"> IFERROR(VLOOKUP(TBL_Rank[[#This Row],[Team Naam]],TBL_S1[["Thuis" ploeg (1)]:[VP 2]],8,FALSE), VLOOKUP(TBL_Rank[[#This Row],[Team Naam]],TBL_S1[["Uit" ploeg (2)]:[VP 2]],7,FALSE))</f>
        <v>1.879999999999999</v>
      </c>
      <c r="O12" s="23">
        <f xml:space="preserve"> IFERROR(VLOOKUP(TBL_Rank[[#This Row],[Team Naam]],TBL_S2[["Thuis" ploeg (1)]:[VP 2]],8,FALSE), VLOOKUP(TBL_Rank[[#This Row],[Team Naam]],TBL_S2[["Uit" ploeg (2)]:[VP 2]],7,FALSE))</f>
        <v>8.66</v>
      </c>
      <c r="P12" s="23">
        <f xml:space="preserve"> IFERROR(VLOOKUP(TBL_Rank[[#This Row],[Team Naam]],TBL_S3[["Thuis" ploeg (1)]:[VP 2]],8,FALSE), VLOOKUP(TBL_Rank[[#This Row],[Team Naam]],TBL_S3[["Uit" ploeg (2)]:[VP 2]],7,FALSE))</f>
        <v>14.94</v>
      </c>
      <c r="Q12" s="23">
        <f xml:space="preserve"> IFERROR(VLOOKUP(TBL_Rank[[#This Row],[Team Naam]],TBL_S4[["Thuis" ploeg (1)]:[VP 2]],8,FALSE), VLOOKUP(TBL_Rank[[#This Row],[Team Naam]],TBL_S4[["Uit" ploeg (2)]:[VP 2]],7,FALSE))</f>
        <v>17.32</v>
      </c>
      <c r="R12" s="23">
        <f xml:space="preserve"> IFERROR(VLOOKUP(TBL_Rank[[#This Row],[Team Naam]],TBL_S5[["Thuis" ploeg (1)]:[VP 2]],8,FALSE), VLOOKUP(TBL_Rank[[#This Row],[Team Naam]],TBL_S5[["Uit" ploeg (2)]:[VP 2]],7,FALSE))</f>
        <v>9.4499999999999993</v>
      </c>
      <c r="S12" s="23">
        <f xml:space="preserve"> IFERROR(VLOOKUP(TBL_Rank[[#This Row],[Team Naam]],TBL_S6[["Thuis" ploeg (1)]:[VP 2]],8,FALSE), VLOOKUP(TBL_Rank[[#This Row],[Team Naam]],TBL_S6[["Uit" ploeg (2)]:[VP 2]],7,FALSE))</f>
        <v>6.59</v>
      </c>
      <c r="T12" s="23">
        <f xml:space="preserve"> IFERROR(VLOOKUP(TBL_Rank[[#This Row],[Team Naam]],TBL_S7[["Thuis" ploeg (1)]:[VP 2]],8,FALSE), VLOOKUP(TBL_Rank[[#This Row],[Team Naam]],TBL_S7[["Uit" ploeg (2)]:[VP 2]],7,FALSE))</f>
        <v>15.93</v>
      </c>
      <c r="U12" s="23">
        <f xml:space="preserve"> IFERROR(VLOOKUP(TBL_Rank[[#This Row],[Team Naam]],TBL_S8[["Thuis" ploeg (1)]:[VP 2]],8,FALSE), VLOOKUP(TBL_Rank[[#This Row],[Team Naam]],TBL_S8[["Uit" ploeg (2)]:[VP 2]],7,FALSE))</f>
        <v>19.79</v>
      </c>
    </row>
    <row r="13" spans="2:21" x14ac:dyDescent="0.3">
      <c r="B13" s="62">
        <v>10</v>
      </c>
      <c r="C13" s="96">
        <v>12</v>
      </c>
      <c r="D13" s="98" t="str">
        <f xml:space="preserve"> VLOOKUP(TBL_Rank[[#This Row],[Team Nr]],TBL_Team[],2,FALSE)</f>
        <v>we “zien” mekaar nog wel</v>
      </c>
      <c r="E13" s="10">
        <f xml:space="preserve"> SUM(TBL_Rank[[#This Row],[Speeldag 1]:[Speeldag 8]])</f>
        <v>91.109999999999985</v>
      </c>
      <c r="F13" s="57">
        <f xml:space="preserve"> IFERROR(VLOOKUP(TBL_Rank[[#This Row],[Team Nr]],TBL_S1[[Nr 1]:[Nr 2]],5,FALSE), INDEX(TBL_S1[Nr 1], MATCH(TBL_Rank[[#This Row],[Team Nr]],TBL_S1[Nr 2],0)))</f>
        <v>19</v>
      </c>
      <c r="G13" s="60">
        <f xml:space="preserve"> IFERROR(VLOOKUP(TBL_Rank[[#This Row],[Team Nr]],TBL_S2[[Nr 1]:[Nr 2]],5,FALSE), INDEX(TBL_S2[Nr 1], MATCH(TBL_Rank[[#This Row],[Team Nr]],TBL_S2[Nr 2],0)))</f>
        <v>17</v>
      </c>
      <c r="H13" s="53">
        <f xml:space="preserve"> IFERROR(VLOOKUP(TBL_Rank[[#This Row],[Team Nr]],TBL_S3[[Nr 1]:[Nr 2]],5,FALSE), INDEX(TBL_S3[Nr 1], MATCH(TBL_Rank[[#This Row],[Team Nr]],TBL_S3[Nr 2],0)))</f>
        <v>20</v>
      </c>
      <c r="I13" s="60">
        <f xml:space="preserve"> IFERROR(VLOOKUP(TBL_Rank[[#This Row],[Team Nr]],TBL_S4[[Nr 1]:[Nr 2]],5,FALSE), INDEX(TBL_S4[Nr 1], MATCH(TBL_Rank[[#This Row],[Team Nr]],TBL_S4[Nr 2],0)))</f>
        <v>9</v>
      </c>
      <c r="J13" s="60">
        <f xml:space="preserve"> IFERROR(VLOOKUP(TBL_Rank[[#This Row],[Team Nr]],TBL_S5[[Nr 1]:[Nr 2]],5,FALSE), INDEX(TBL_S5[Nr 1], MATCH(TBL_Rank[[#This Row],[Team Nr]],TBL_S5[Nr 2],0)))</f>
        <v>14</v>
      </c>
      <c r="K13" s="53" t="s">
        <v>416</v>
      </c>
      <c r="L13" s="60">
        <f xml:space="preserve"> IFERROR(VLOOKUP(TBL_Rank[[#This Row],[Team Nr]],TBL_S7[[Nr 1]:[Nr 2]],5,FALSE), INDEX(TBL_S7[Nr 1], MATCH(TBL_Rank[[#This Row],[Team Nr]],TBL_S7[Nr 2],0)))</f>
        <v>23</v>
      </c>
      <c r="M13" s="58">
        <f xml:space="preserve"> IFERROR(VLOOKUP(TBL_Rank[[#This Row],[Team Nr]],TBL_S8[[Nr 1]:[Nr 2]],5,FALSE), INDEX(TBL_S8[Nr 1], MATCH(TBL_Rank[[#This Row],[Team Nr]],TBL_S8[Nr 2],0)))</f>
        <v>3</v>
      </c>
      <c r="N13" s="20">
        <f xml:space="preserve"> IFERROR(VLOOKUP(TBL_Rank[[#This Row],[Team Naam]],TBL_S1[["Thuis" ploeg (1)]:[VP 2]],8,FALSE), VLOOKUP(TBL_Rank[[#This Row],[Team Naam]],TBL_S1[["Uit" ploeg (2)]:[VP 2]],7,FALSE))</f>
        <v>20</v>
      </c>
      <c r="O13" s="20">
        <f xml:space="preserve"> IFERROR(VLOOKUP(TBL_Rank[[#This Row],[Team Naam]],TBL_S2[["Thuis" ploeg (1)]:[VP 2]],8,FALSE), VLOOKUP(TBL_Rank[[#This Row],[Team Naam]],TBL_S2[["Uit" ploeg (2)]:[VP 2]],7,FALSE))</f>
        <v>16.38</v>
      </c>
      <c r="P13" s="20">
        <f xml:space="preserve"> IFERROR(VLOOKUP(TBL_Rank[[#This Row],[Team Naam]],TBL_S3[["Thuis" ploeg (1)]:[VP 2]],8,FALSE), VLOOKUP(TBL_Rank[[#This Row],[Team Naam]],TBL_S3[["Uit" ploeg (2)]:[VP 2]],7,FALSE))</f>
        <v>11.59</v>
      </c>
      <c r="Q13" s="20">
        <f xml:space="preserve"> IFERROR(VLOOKUP(TBL_Rank[[#This Row],[Team Naam]],TBL_S4[["Thuis" ploeg (1)]:[VP 2]],8,FALSE), VLOOKUP(TBL_Rank[[#This Row],[Team Naam]],TBL_S4[["Uit" ploeg (2)]:[VP 2]],7,FALSE))</f>
        <v>0</v>
      </c>
      <c r="R13" s="20">
        <f xml:space="preserve"> IFERROR(VLOOKUP(TBL_Rank[[#This Row],[Team Naam]],TBL_S5[["Thuis" ploeg (1)]:[VP 2]],8,FALSE), VLOOKUP(TBL_Rank[[#This Row],[Team Naam]],TBL_S5[["Uit" ploeg (2)]:[VP 2]],7,FALSE))</f>
        <v>17.32</v>
      </c>
      <c r="S13" s="95">
        <v>14</v>
      </c>
      <c r="T13" s="20">
        <f xml:space="preserve"> IFERROR(VLOOKUP(TBL_Rank[[#This Row],[Team Naam]],TBL_S7[["Thuis" ploeg (1)]:[VP 2]],8,FALSE), VLOOKUP(TBL_Rank[[#This Row],[Team Naam]],TBL_S7[["Uit" ploeg (2)]:[VP 2]],7,FALSE))</f>
        <v>10.82</v>
      </c>
      <c r="U13" s="20">
        <f xml:space="preserve"> IFERROR(VLOOKUP(TBL_Rank[[#This Row],[Team Naam]],TBL_S8[["Thuis" ploeg (1)]:[VP 2]],8,FALSE), VLOOKUP(TBL_Rank[[#This Row],[Team Naam]],TBL_S8[["Uit" ploeg (2)]:[VP 2]],7,FALSE))</f>
        <v>1</v>
      </c>
    </row>
    <row r="14" spans="2:21" x14ac:dyDescent="0.3">
      <c r="B14" s="62">
        <v>11</v>
      </c>
      <c r="C14" s="96">
        <v>14</v>
      </c>
      <c r="D14" s="98" t="str">
        <f xml:space="preserve"> VLOOKUP(TBL_Rank[[#This Row],[Team Nr]],TBL_Team[],2,FALSE)</f>
        <v>Boeckenberg 1</v>
      </c>
      <c r="E14" s="10">
        <f xml:space="preserve"> SUM(TBL_Rank[[#This Row],[Speeldag 1]:[Speeldag 8]])</f>
        <v>84.02</v>
      </c>
      <c r="F14" s="55">
        <f xml:space="preserve"> IFERROR(VLOOKUP(TBL_Rank[[#This Row],[Team Nr]],TBL_S1[[Nr 1]:[Nr 2]],5,FALSE), INDEX(TBL_S1[Nr 1], MATCH(TBL_Rank[[#This Row],[Team Nr]],TBL_S1[Nr 2],0)))</f>
        <v>5</v>
      </c>
      <c r="G14" s="59">
        <f xml:space="preserve"> IFERROR(VLOOKUP(TBL_Rank[[#This Row],[Team Nr]],TBL_S2[[Nr 1]:[Nr 2]],5,FALSE), INDEX(TBL_S2[Nr 1], MATCH(TBL_Rank[[#This Row],[Team Nr]],TBL_S2[Nr 2],0)))</f>
        <v>3</v>
      </c>
      <c r="H14" s="56">
        <f xml:space="preserve"> IFERROR(VLOOKUP(TBL_Rank[[#This Row],[Team Nr]],TBL_S3[[Nr 1]:[Nr 2]],5,FALSE), INDEX(TBL_S3[Nr 1], MATCH(TBL_Rank[[#This Row],[Team Nr]],TBL_S3[Nr 2],0)))</f>
        <v>22</v>
      </c>
      <c r="I14" s="59">
        <f xml:space="preserve"> IFERROR(VLOOKUP(TBL_Rank[[#This Row],[Team Nr]],TBL_S4[[Nr 1]:[Nr 2]],5,FALSE), INDEX(TBL_S4[Nr 1], MATCH(TBL_Rank[[#This Row],[Team Nr]],TBL_S4[Nr 2],0)))</f>
        <v>16</v>
      </c>
      <c r="J14" s="59">
        <f xml:space="preserve"> IFERROR(VLOOKUP(TBL_Rank[[#This Row],[Team Nr]],TBL_S5[[Nr 1]:[Nr 2]],5,FALSE), INDEX(TBL_S5[Nr 1], MATCH(TBL_Rank[[#This Row],[Team Nr]],TBL_S5[Nr 2],0)))</f>
        <v>12</v>
      </c>
      <c r="K14" s="56">
        <f xml:space="preserve"> IFERROR(VLOOKUP(TBL_Rank[[#This Row],[Team Nr]],TBL_S6[[Nr 1]:[Nr 2]],5,FALSE), INDEX(TBL_S6[Nr 1], MATCH(TBL_Rank[[#This Row],[Team Nr]],TBL_S6[Nr 2],0)))</f>
        <v>24</v>
      </c>
      <c r="L14" s="60">
        <f xml:space="preserve"> IFERROR(VLOOKUP(TBL_Rank[[#This Row],[Team Nr]],TBL_S7[[Nr 1]:[Nr 2]],5,FALSE), INDEX(TBL_S7[Nr 1], MATCH(TBL_Rank[[#This Row],[Team Nr]],TBL_S7[Nr 2],0)))</f>
        <v>19</v>
      </c>
      <c r="M14" s="58">
        <f xml:space="preserve"> IFERROR(VLOOKUP(TBL_Rank[[#This Row],[Team Nr]],TBL_S8[[Nr 1]:[Nr 2]],5,FALSE), INDEX(TBL_S8[Nr 1], MATCH(TBL_Rank[[#This Row],[Team Nr]],TBL_S8[Nr 2],0)))</f>
        <v>17</v>
      </c>
      <c r="N14" s="20">
        <f xml:space="preserve"> IFERROR(VLOOKUP(TBL_Rank[[#This Row],[Team Naam]],TBL_S1[["Thuis" ploeg (1)]:[VP 2]],8,FALSE), VLOOKUP(TBL_Rank[[#This Row],[Team Naam]],TBL_S1[["Uit" ploeg (2)]:[VP 2]],7,FALSE))</f>
        <v>11.59</v>
      </c>
      <c r="O14" s="20">
        <f xml:space="preserve"> IFERROR(VLOOKUP(TBL_Rank[[#This Row],[Team Naam]],TBL_S2[["Thuis" ploeg (1)]:[VP 2]],8,FALSE), VLOOKUP(TBL_Rank[[#This Row],[Team Naam]],TBL_S2[["Uit" ploeg (2)]:[VP 2]],7,FALSE))</f>
        <v>2.8099999999999987</v>
      </c>
      <c r="P14" s="20">
        <f xml:space="preserve"> IFERROR(VLOOKUP(TBL_Rank[[#This Row],[Team Naam]],TBL_S3[["Thuis" ploeg (1)]:[VP 2]],8,FALSE), VLOOKUP(TBL_Rank[[#This Row],[Team Naam]],TBL_S3[["Uit" ploeg (2)]:[VP 2]],7,FALSE))</f>
        <v>17.899999999999999</v>
      </c>
      <c r="Q14" s="20">
        <f xml:space="preserve"> IFERROR(VLOOKUP(TBL_Rank[[#This Row],[Team Naam]],TBL_S4[["Thuis" ploeg (1)]:[VP 2]],8,FALSE), VLOOKUP(TBL_Rank[[#This Row],[Team Naam]],TBL_S4[["Uit" ploeg (2)]:[VP 2]],7,FALSE))</f>
        <v>16.66</v>
      </c>
      <c r="R14" s="20">
        <f xml:space="preserve"> IFERROR(VLOOKUP(TBL_Rank[[#This Row],[Team Naam]],TBL_S5[["Thuis" ploeg (1)]:[VP 2]],8,FALSE), VLOOKUP(TBL_Rank[[#This Row],[Team Naam]],TBL_S5[["Uit" ploeg (2)]:[VP 2]],7,FALSE))</f>
        <v>2.6799999999999997</v>
      </c>
      <c r="S14" s="20">
        <f xml:space="preserve"> IFERROR(VLOOKUP(TBL_Rank[[#This Row],[Team Naam]],TBL_S6[["Thuis" ploeg (1)]:[VP 2]],8,FALSE), VLOOKUP(TBL_Rank[[#This Row],[Team Naam]],TBL_S6[["Uit" ploeg (2)]:[VP 2]],7,FALSE))</f>
        <v>13.41</v>
      </c>
      <c r="T14" s="20">
        <f xml:space="preserve"> IFERROR(VLOOKUP(TBL_Rank[[#This Row],[Team Naam]],TBL_S7[["Thuis" ploeg (1)]:[VP 2]],8,FALSE), VLOOKUP(TBL_Rank[[#This Row],[Team Naam]],TBL_S7[["Uit" ploeg (2)]:[VP 2]],7,FALSE))</f>
        <v>12.98</v>
      </c>
      <c r="U14" s="20">
        <f xml:space="preserve"> IFERROR(VLOOKUP(TBL_Rank[[#This Row],[Team Naam]],TBL_S8[["Thuis" ploeg (1)]:[VP 2]],8,FALSE), VLOOKUP(TBL_Rank[[#This Row],[Team Naam]],TBL_S8[["Uit" ploeg (2)]:[VP 2]],7,FALSE))</f>
        <v>5.99</v>
      </c>
    </row>
    <row r="15" spans="2:21" x14ac:dyDescent="0.3">
      <c r="B15" s="62">
        <v>12</v>
      </c>
      <c r="C15" s="96">
        <v>2</v>
      </c>
      <c r="D15" s="97" t="str">
        <f xml:space="preserve"> VLOOKUP(TBL_Rank[[#This Row],[Team Nr]],TBL_Team[],2,FALSE)</f>
        <v>Pieterman 3</v>
      </c>
      <c r="E15" s="10">
        <f xml:space="preserve"> SUM(TBL_Rank[[#This Row],[Speeldag 1]:[Speeldag 8]])</f>
        <v>83.179999999999993</v>
      </c>
      <c r="F15" s="57">
        <f xml:space="preserve"> IFERROR(VLOOKUP(TBL_Rank[[#This Row],[Team Nr]],TBL_S1[[Nr 1]:[Nr 2]],5,FALSE), INDEX(TBL_S1[Nr 1], MATCH(TBL_Rank[[#This Row],[Team Nr]],TBL_S1[Nr 2],0)))</f>
        <v>8</v>
      </c>
      <c r="G15" s="60">
        <f xml:space="preserve"> IFERROR(VLOOKUP(TBL_Rank[[#This Row],[Team Nr]],TBL_S2[[Nr 1]:[Nr 2]],5,FALSE), INDEX(TBL_S2[Nr 1], MATCH(TBL_Rank[[#This Row],[Team Nr]],TBL_S2[Nr 2],0)))</f>
        <v>22</v>
      </c>
      <c r="H15" s="53">
        <f xml:space="preserve"> IFERROR(VLOOKUP(TBL_Rank[[#This Row],[Team Nr]],TBL_S3[[Nr 1]:[Nr 2]],5,FALSE), INDEX(TBL_S3[Nr 1], MATCH(TBL_Rank[[#This Row],[Team Nr]],TBL_S3[Nr 2],0)))</f>
        <v>19</v>
      </c>
      <c r="I15" s="60">
        <f xml:space="preserve"> IFERROR(VLOOKUP(TBL_Rank[[#This Row],[Team Nr]],TBL_S4[[Nr 1]:[Nr 2]],5,FALSE), INDEX(TBL_S4[Nr 1], MATCH(TBL_Rank[[#This Row],[Team Nr]],TBL_S4[Nr 2],0)))</f>
        <v>23</v>
      </c>
      <c r="J15" s="60">
        <f xml:space="preserve"> IFERROR(VLOOKUP(TBL_Rank[[#This Row],[Team Nr]],TBL_S5[[Nr 1]:[Nr 2]],5,FALSE), INDEX(TBL_S5[Nr 1], MATCH(TBL_Rank[[#This Row],[Team Nr]],TBL_S5[Nr 2],0)))</f>
        <v>3</v>
      </c>
      <c r="K15" s="53">
        <f xml:space="preserve"> IFERROR(VLOOKUP(TBL_Rank[[#This Row],[Team Nr]],TBL_S6[[Nr 1]:[Nr 2]],5,FALSE), INDEX(TBL_S6[Nr 1], MATCH(TBL_Rank[[#This Row],[Team Nr]],TBL_S6[Nr 2],0)))</f>
        <v>16</v>
      </c>
      <c r="L15" s="60">
        <f xml:space="preserve"> IFERROR(VLOOKUP(TBL_Rank[[#This Row],[Team Nr]],TBL_S7[[Nr 1]:[Nr 2]],5,FALSE), INDEX(TBL_S7[Nr 1], MATCH(TBL_Rank[[#This Row],[Team Nr]],TBL_S7[Nr 2],0)))</f>
        <v>7</v>
      </c>
      <c r="M15" s="58">
        <f xml:space="preserve"> IFERROR(VLOOKUP(TBL_Rank[[#This Row],[Team Nr]],TBL_S8[[Nr 1]:[Nr 2]],5,FALSE), INDEX(TBL_S8[Nr 1], MATCH(TBL_Rank[[#This Row],[Team Nr]],TBL_S8[Nr 2],0)))</f>
        <v>18</v>
      </c>
      <c r="N15" s="20">
        <f xml:space="preserve"> IFERROR(VLOOKUP(TBL_Rank[[#This Row],[Team Naam]],TBL_S1[["Thuis" ploeg (1)]:[VP 2]],8,FALSE), VLOOKUP(TBL_Rank[[#This Row],[Team Naam]],TBL_S1[["Uit" ploeg (2)]:[VP 2]],7,FALSE))</f>
        <v>5.8000000000000007</v>
      </c>
      <c r="O15" s="20">
        <f xml:space="preserve"> IFERROR(VLOOKUP(TBL_Rank[[#This Row],[Team Naam]],TBL_S2[["Thuis" ploeg (1)]:[VP 2]],8,FALSE), VLOOKUP(TBL_Rank[[#This Row],[Team Naam]],TBL_S2[["Uit" ploeg (2)]:[VP 2]],7,FALSE))</f>
        <v>14.01</v>
      </c>
      <c r="P15" s="20">
        <f xml:space="preserve"> IFERROR(VLOOKUP(TBL_Rank[[#This Row],[Team Naam]],TBL_S3[["Thuis" ploeg (1)]:[VP 2]],8,FALSE), VLOOKUP(TBL_Rank[[#This Row],[Team Naam]],TBL_S3[["Uit" ploeg (2)]:[VP 2]],7,FALSE))</f>
        <v>19.86</v>
      </c>
      <c r="Q15" s="20">
        <f xml:space="preserve"> IFERROR(VLOOKUP(TBL_Rank[[#This Row],[Team Naam]],TBL_S4[["Thuis" ploeg (1)]:[VP 2]],8,FALSE), VLOOKUP(TBL_Rank[[#This Row],[Team Naam]],TBL_S4[["Uit" ploeg (2)]:[VP 2]],7,FALSE))</f>
        <v>5.6099999999999994</v>
      </c>
      <c r="R15" s="20">
        <f xml:space="preserve"> IFERROR(VLOOKUP(TBL_Rank[[#This Row],[Team Naam]],TBL_S5[["Thuis" ploeg (1)]:[VP 2]],8,FALSE), VLOOKUP(TBL_Rank[[#This Row],[Team Naam]],TBL_S5[["Uit" ploeg (2)]:[VP 2]],7,FALSE))</f>
        <v>9.18</v>
      </c>
      <c r="S15" s="20">
        <f xml:space="preserve"> IFERROR(VLOOKUP(TBL_Rank[[#This Row],[Team Naam]],TBL_S6[["Thuis" ploeg (1)]:[VP 2]],8,FALSE), VLOOKUP(TBL_Rank[[#This Row],[Team Naam]],TBL_S6[["Uit" ploeg (2)]:[VP 2]],7,FALSE))</f>
        <v>15.45</v>
      </c>
      <c r="T15" s="20">
        <f xml:space="preserve"> IFERROR(VLOOKUP(TBL_Rank[[#This Row],[Team Naam]],TBL_S7[["Thuis" ploeg (1)]:[VP 2]],8,FALSE), VLOOKUP(TBL_Rank[[#This Row],[Team Naam]],TBL_S7[["Uit" ploeg (2)]:[VP 2]],7,FALSE))</f>
        <v>7.0000000000000284E-2</v>
      </c>
      <c r="U15" s="20">
        <f xml:space="preserve"> IFERROR(VLOOKUP(TBL_Rank[[#This Row],[Team Naam]],TBL_S8[["Thuis" ploeg (1)]:[VP 2]],8,FALSE), VLOOKUP(TBL_Rank[[#This Row],[Team Naam]],TBL_S8[["Uit" ploeg (2)]:[VP 2]],7,FALSE))</f>
        <v>13.2</v>
      </c>
    </row>
    <row r="16" spans="2:21" x14ac:dyDescent="0.3">
      <c r="B16" s="62">
        <v>13</v>
      </c>
      <c r="C16" s="96">
        <v>11</v>
      </c>
      <c r="D16" s="97" t="str">
        <f xml:space="preserve"> VLOOKUP(TBL_Rank[[#This Row],[Team Nr]],TBL_Team[],2,FALSE)</f>
        <v>Waregem 1</v>
      </c>
      <c r="E16" s="10">
        <f xml:space="preserve"> SUM(TBL_Rank[[#This Row],[Speeldag 1]:[Speeldag 8]])</f>
        <v>79.7</v>
      </c>
      <c r="F16" s="57">
        <f xml:space="preserve"> IFERROR(VLOOKUP(TBL_Rank[[#This Row],[Team Nr]],TBL_S1[[Nr 1]:[Nr 2]],5,FALSE), INDEX(TBL_S1[Nr 1], MATCH(TBL_Rank[[#This Row],[Team Nr]],TBL_S1[Nr 2],0)))</f>
        <v>4</v>
      </c>
      <c r="G16" s="60">
        <f xml:space="preserve"> IFERROR(VLOOKUP(TBL_Rank[[#This Row],[Team Nr]],TBL_S2[[Nr 1]:[Nr 2]],5,FALSE), INDEX(TBL_S2[Nr 1], MATCH(TBL_Rank[[#This Row],[Team Nr]],TBL_S2[Nr 2],0)))</f>
        <v>7</v>
      </c>
      <c r="H16" s="53">
        <f xml:space="preserve"> IFERROR(VLOOKUP(TBL_Rank[[#This Row],[Team Nr]],TBL_S3[[Nr 1]:[Nr 2]],5,FALSE), INDEX(TBL_S3[Nr 1], MATCH(TBL_Rank[[#This Row],[Team Nr]],TBL_S3[Nr 2],0)))</f>
        <v>15</v>
      </c>
      <c r="I16" s="60">
        <f xml:space="preserve"> IFERROR(VLOOKUP(TBL_Rank[[#This Row],[Team Nr]],TBL_S4[[Nr 1]:[Nr 2]],5,FALSE), INDEX(TBL_S4[Nr 1], MATCH(TBL_Rank[[#This Row],[Team Nr]],TBL_S4[Nr 2],0)))</f>
        <v>21</v>
      </c>
      <c r="J16" s="60">
        <f xml:space="preserve"> IFERROR(VLOOKUP(TBL_Rank[[#This Row],[Team Nr]],TBL_S5[[Nr 1]:[Nr 2]],5,FALSE), INDEX(TBL_S5[Nr 1], MATCH(TBL_Rank[[#This Row],[Team Nr]],TBL_S5[Nr 2],0)))</f>
        <v>17</v>
      </c>
      <c r="K16" s="53">
        <f xml:space="preserve"> IFERROR(VLOOKUP(TBL_Rank[[#This Row],[Team Nr]],TBL_S6[[Nr 1]:[Nr 2]],5,FALSE), INDEX(TBL_S6[Nr 1], MATCH(TBL_Rank[[#This Row],[Team Nr]],TBL_S6[Nr 2],0)))</f>
        <v>8</v>
      </c>
      <c r="L16" s="60">
        <f xml:space="preserve"> IFERROR(VLOOKUP(TBL_Rank[[#This Row],[Team Nr]],TBL_S7[[Nr 1]:[Nr 2]],5,FALSE), INDEX(TBL_S7[Nr 1], MATCH(TBL_Rank[[#This Row],[Team Nr]],TBL_S7[Nr 2],0)))</f>
        <v>22</v>
      </c>
      <c r="M16" s="58">
        <f xml:space="preserve"> IFERROR(VLOOKUP(TBL_Rank[[#This Row],[Team Nr]],TBL_S8[[Nr 1]:[Nr 2]],5,FALSE), INDEX(TBL_S8[Nr 1], MATCH(TBL_Rank[[#This Row],[Team Nr]],TBL_S8[Nr 2],0)))</f>
        <v>6</v>
      </c>
      <c r="N16" s="20">
        <f xml:space="preserve"> IFERROR(VLOOKUP(TBL_Rank[[#This Row],[Team Naam]],TBL_S1[["Thuis" ploeg (1)]:[VP 2]],8,FALSE), VLOOKUP(TBL_Rank[[#This Row],[Team Naam]],TBL_S1[["Uit" ploeg (2)]:[VP 2]],7,FALSE))</f>
        <v>4.2300000000000004</v>
      </c>
      <c r="O16" s="20">
        <f xml:space="preserve"> IFERROR(VLOOKUP(TBL_Rank[[#This Row],[Team Naam]],TBL_S2[["Thuis" ploeg (1)]:[VP 2]],8,FALSE), VLOOKUP(TBL_Rank[[#This Row],[Team Naam]],TBL_S2[["Uit" ploeg (2)]:[VP 2]],7,FALSE))</f>
        <v>4.8900000000000006</v>
      </c>
      <c r="P16" s="20">
        <f xml:space="preserve"> IFERROR(VLOOKUP(TBL_Rank[[#This Row],[Team Naam]],TBL_S3[["Thuis" ploeg (1)]:[VP 2]],8,FALSE), VLOOKUP(TBL_Rank[[#This Row],[Team Naam]],TBL_S3[["Uit" ploeg (2)]:[VP 2]],7,FALSE))</f>
        <v>13.2</v>
      </c>
      <c r="Q16" s="20">
        <f xml:space="preserve"> IFERROR(VLOOKUP(TBL_Rank[[#This Row],[Team Naam]],TBL_S4[["Thuis" ploeg (1)]:[VP 2]],8,FALSE), VLOOKUP(TBL_Rank[[#This Row],[Team Naam]],TBL_S4[["Uit" ploeg (2)]:[VP 2]],7,FALSE))</f>
        <v>13.61</v>
      </c>
      <c r="R16" s="20">
        <f xml:space="preserve"> IFERROR(VLOOKUP(TBL_Rank[[#This Row],[Team Naam]],TBL_S5[["Thuis" ploeg (1)]:[VP 2]],8,FALSE), VLOOKUP(TBL_Rank[[#This Row],[Team Naam]],TBL_S5[["Uit" ploeg (2)]:[VP 2]],7,FALSE))</f>
        <v>3.0700000000000003</v>
      </c>
      <c r="S16" s="20">
        <f xml:space="preserve"> IFERROR(VLOOKUP(TBL_Rank[[#This Row],[Team Naam]],TBL_S6[["Thuis" ploeg (1)]:[VP 2]],8,FALSE), VLOOKUP(TBL_Rank[[#This Row],[Team Naam]],TBL_S6[["Uit" ploeg (2)]:[VP 2]],7,FALSE))</f>
        <v>8.17</v>
      </c>
      <c r="T16" s="20">
        <f xml:space="preserve"> IFERROR(VLOOKUP(TBL_Rank[[#This Row],[Team Naam]],TBL_S7[["Thuis" ploeg (1)]:[VP 2]],8,FALSE), VLOOKUP(TBL_Rank[[#This Row],[Team Naam]],TBL_S7[["Uit" ploeg (2)]:[VP 2]],7,FALSE))</f>
        <v>19.329999999999998</v>
      </c>
      <c r="U16" s="20">
        <f xml:space="preserve"> IFERROR(VLOOKUP(TBL_Rank[[#This Row],[Team Naam]],TBL_S8[["Thuis" ploeg (1)]:[VP 2]],8,FALSE), VLOOKUP(TBL_Rank[[#This Row],[Team Naam]],TBL_S8[["Uit" ploeg (2)]:[VP 2]],7,FALSE))</f>
        <v>13.2</v>
      </c>
    </row>
    <row r="17" spans="2:21" x14ac:dyDescent="0.3">
      <c r="B17" s="62">
        <v>14</v>
      </c>
      <c r="C17" s="96">
        <v>18</v>
      </c>
      <c r="D17" s="97" t="str">
        <f xml:space="preserve"> VLOOKUP(TBL_Rank[[#This Row],[Team Nr]],TBL_Team[],2,FALSE)</f>
        <v>Sandeman 1</v>
      </c>
      <c r="E17" s="10">
        <f xml:space="preserve"> SUM(TBL_Rank[[#This Row],[Speeldag 1]:[Speeldag 8]])</f>
        <v>75.06</v>
      </c>
      <c r="F17" s="57">
        <f xml:space="preserve"> IFERROR(VLOOKUP(TBL_Rank[[#This Row],[Team Nr]],TBL_S1[[Nr 1]:[Nr 2]],5,FALSE), INDEX(TBL_S1[Nr 1], MATCH(TBL_Rank[[#This Row],[Team Nr]],TBL_S1[Nr 2],0)))</f>
        <v>9</v>
      </c>
      <c r="G17" s="60">
        <f xml:space="preserve"> IFERROR(VLOOKUP(TBL_Rank[[#This Row],[Team Nr]],TBL_S2[[Nr 1]:[Nr 2]],5,FALSE), INDEX(TBL_S2[Nr 1], MATCH(TBL_Rank[[#This Row],[Team Nr]],TBL_S2[Nr 2],0)))</f>
        <v>5</v>
      </c>
      <c r="H17" s="53">
        <f xml:space="preserve"> IFERROR(VLOOKUP(TBL_Rank[[#This Row],[Team Nr]],TBL_S3[[Nr 1]:[Nr 2]],5,FALSE), INDEX(TBL_S3[Nr 1], MATCH(TBL_Rank[[#This Row],[Team Nr]],TBL_S3[Nr 2],0)))</f>
        <v>10</v>
      </c>
      <c r="I17" s="60">
        <f xml:space="preserve"> IFERROR(VLOOKUP(TBL_Rank[[#This Row],[Team Nr]],TBL_S4[[Nr 1]:[Nr 2]],5,FALSE), INDEX(TBL_S4[Nr 1], MATCH(TBL_Rank[[#This Row],[Team Nr]],TBL_S4[Nr 2],0)))</f>
        <v>6</v>
      </c>
      <c r="J17" s="60">
        <f xml:space="preserve"> IFERROR(VLOOKUP(TBL_Rank[[#This Row],[Team Nr]],TBL_S5[[Nr 1]:[Nr 2]],5,FALSE), INDEX(TBL_S5[Nr 1], MATCH(TBL_Rank[[#This Row],[Team Nr]],TBL_S5[Nr 2],0)))</f>
        <v>4</v>
      </c>
      <c r="K17" s="53">
        <f xml:space="preserve"> IFERROR(VLOOKUP(TBL_Rank[[#This Row],[Team Nr]],TBL_S6[[Nr 1]:[Nr 2]],5,FALSE), INDEX(TBL_S6[Nr 1], MATCH(TBL_Rank[[#This Row],[Team Nr]],TBL_S6[Nr 2],0)))</f>
        <v>7</v>
      </c>
      <c r="L17" s="60">
        <f xml:space="preserve"> IFERROR(VLOOKUP(TBL_Rank[[#This Row],[Team Nr]],TBL_S7[[Nr 1]:[Nr 2]],5,FALSE), INDEX(TBL_S7[Nr 1], MATCH(TBL_Rank[[#This Row],[Team Nr]],TBL_S7[Nr 2],0)))</f>
        <v>15</v>
      </c>
      <c r="M17" s="58">
        <f xml:space="preserve"> IFERROR(VLOOKUP(TBL_Rank[[#This Row],[Team Nr]],TBL_S8[[Nr 1]:[Nr 2]],5,FALSE), INDEX(TBL_S8[Nr 1], MATCH(TBL_Rank[[#This Row],[Team Nr]],TBL_S8[Nr 2],0)))</f>
        <v>2</v>
      </c>
      <c r="N17" s="20">
        <f xml:space="preserve"> IFERROR(VLOOKUP(TBL_Rank[[#This Row],[Team Naam]],TBL_S1[["Thuis" ploeg (1)]:[VP 2]],8,FALSE), VLOOKUP(TBL_Rank[[#This Row],[Team Naam]],TBL_S1[["Uit" ploeg (2)]:[VP 2]],7,FALSE))</f>
        <v>6.59</v>
      </c>
      <c r="O17" s="20">
        <f xml:space="preserve"> IFERROR(VLOOKUP(TBL_Rank[[#This Row],[Team Naam]],TBL_S2[["Thuis" ploeg (1)]:[VP 2]],8,FALSE), VLOOKUP(TBL_Rank[[#This Row],[Team Naam]],TBL_S2[["Uit" ploeg (2)]:[VP 2]],7,FALSE))</f>
        <v>5.24</v>
      </c>
      <c r="P17" s="20">
        <f xml:space="preserve"> IFERROR(VLOOKUP(TBL_Rank[[#This Row],[Team Naam]],TBL_S3[["Thuis" ploeg (1)]:[VP 2]],8,FALSE), VLOOKUP(TBL_Rank[[#This Row],[Team Naam]],TBL_S3[["Uit" ploeg (2)]:[VP 2]],7,FALSE))</f>
        <v>20</v>
      </c>
      <c r="Q17" s="20">
        <f xml:space="preserve"> IFERROR(VLOOKUP(TBL_Rank[[#This Row],[Team Naam]],TBL_S4[["Thuis" ploeg (1)]:[VP 2]],8,FALSE), VLOOKUP(TBL_Rank[[#This Row],[Team Naam]],TBL_S4[["Uit" ploeg (2)]:[VP 2]],7,FALSE))</f>
        <v>17.899999999999999</v>
      </c>
      <c r="R17" s="20">
        <f xml:space="preserve"> IFERROR(VLOOKUP(TBL_Rank[[#This Row],[Team Naam]],TBL_S5[["Thuis" ploeg (1)]:[VP 2]],8,FALSE), VLOOKUP(TBL_Rank[[#This Row],[Team Naam]],TBL_S5[["Uit" ploeg (2)]:[VP 2]],7,FALSE))</f>
        <v>3.7699999999999996</v>
      </c>
      <c r="S17" s="20">
        <f xml:space="preserve"> IFERROR(VLOOKUP(TBL_Rank[[#This Row],[Team Naam]],TBL_S6[["Thuis" ploeg (1)]:[VP 2]],8,FALSE), VLOOKUP(TBL_Rank[[#This Row],[Team Naam]],TBL_S6[["Uit" ploeg (2)]:[VP 2]],7,FALSE))</f>
        <v>0</v>
      </c>
      <c r="T17" s="20">
        <f xml:space="preserve"> IFERROR(VLOOKUP(TBL_Rank[[#This Row],[Team Naam]],TBL_S7[["Thuis" ploeg (1)]:[VP 2]],8,FALSE), VLOOKUP(TBL_Rank[[#This Row],[Team Naam]],TBL_S7[["Uit" ploeg (2)]:[VP 2]],7,FALSE))</f>
        <v>14.76</v>
      </c>
      <c r="U17" s="20">
        <f xml:space="preserve"> IFERROR(VLOOKUP(TBL_Rank[[#This Row],[Team Naam]],TBL_S8[["Thuis" ploeg (1)]:[VP 2]],8,FALSE), VLOOKUP(TBL_Rank[[#This Row],[Team Naam]],TBL_S8[["Uit" ploeg (2)]:[VP 2]],7,FALSE))</f>
        <v>6.8000000000000007</v>
      </c>
    </row>
    <row r="18" spans="2:21" x14ac:dyDescent="0.3">
      <c r="B18" s="62">
        <v>15</v>
      </c>
      <c r="C18" s="96">
        <v>15</v>
      </c>
      <c r="D18" s="98" t="str">
        <f xml:space="preserve"> VLOOKUP(TBL_Rank[[#This Row],[Team Nr]],TBL_Team[],2,FALSE)</f>
        <v>Boeckenberg 3</v>
      </c>
      <c r="E18" s="10">
        <f xml:space="preserve"> SUM(TBL_Rank[[#This Row],[Speeldag 1]:[Speeldag 8]])</f>
        <v>73.45</v>
      </c>
      <c r="F18" s="55">
        <f xml:space="preserve"> IFERROR(VLOOKUP(TBL_Rank[[#This Row],[Team Nr]],TBL_S1[[Nr 1]:[Nr 2]],5,FALSE), INDEX(TBL_S1[Nr 1], MATCH(TBL_Rank[[#This Row],[Team Nr]],TBL_S1[Nr 2],0)))</f>
        <v>17</v>
      </c>
      <c r="G18" s="59">
        <f xml:space="preserve"> IFERROR(VLOOKUP(TBL_Rank[[#This Row],[Team Nr]],TBL_S2[[Nr 1]:[Nr 2]],5,FALSE), INDEX(TBL_S2[Nr 1], MATCH(TBL_Rank[[#This Row],[Team Nr]],TBL_S2[Nr 2],0)))</f>
        <v>19</v>
      </c>
      <c r="H18" s="56">
        <f xml:space="preserve"> IFERROR(VLOOKUP(TBL_Rank[[#This Row],[Team Nr]],TBL_S3[[Nr 1]:[Nr 2]],5,FALSE), INDEX(TBL_S3[Nr 1], MATCH(TBL_Rank[[#This Row],[Team Nr]],TBL_S3[Nr 2],0)))</f>
        <v>11</v>
      </c>
      <c r="I18" s="59">
        <f xml:space="preserve"> IFERROR(VLOOKUP(TBL_Rank[[#This Row],[Team Nr]],TBL_S4[[Nr 1]:[Nr 2]],5,FALSE), INDEX(TBL_S4[Nr 1], MATCH(TBL_Rank[[#This Row],[Team Nr]],TBL_S4[Nr 2],0)))</f>
        <v>10</v>
      </c>
      <c r="J18" s="59">
        <f xml:space="preserve"> IFERROR(VLOOKUP(TBL_Rank[[#This Row],[Team Nr]],TBL_S5[[Nr 1]:[Nr 2]],5,FALSE), INDEX(TBL_S5[Nr 1], MATCH(TBL_Rank[[#This Row],[Team Nr]],TBL_S5[Nr 2],0)))</f>
        <v>21</v>
      </c>
      <c r="K18" s="56">
        <f xml:space="preserve"> IFERROR(VLOOKUP(TBL_Rank[[#This Row],[Team Nr]],TBL_S6[[Nr 1]:[Nr 2]],5,FALSE), INDEX(TBL_S6[Nr 1], MATCH(TBL_Rank[[#This Row],[Team Nr]],TBL_S6[Nr 2],0)))</f>
        <v>13</v>
      </c>
      <c r="L18" s="60">
        <f xml:space="preserve"> IFERROR(VLOOKUP(TBL_Rank[[#This Row],[Team Nr]],TBL_S7[[Nr 1]:[Nr 2]],5,FALSE), INDEX(TBL_S7[Nr 1], MATCH(TBL_Rank[[#This Row],[Team Nr]],TBL_S7[Nr 2],0)))</f>
        <v>18</v>
      </c>
      <c r="M18" s="58">
        <f xml:space="preserve"> IFERROR(VLOOKUP(TBL_Rank[[#This Row],[Team Nr]],TBL_S8[[Nr 1]:[Nr 2]],5,FALSE), INDEX(TBL_S8[Nr 1], MATCH(TBL_Rank[[#This Row],[Team Nr]],TBL_S8[Nr 2],0)))</f>
        <v>16</v>
      </c>
      <c r="N18" s="20">
        <f xml:space="preserve"> IFERROR(VLOOKUP(TBL_Rank[[#This Row],[Team Naam]],TBL_S1[["Thuis" ploeg (1)]:[VP 2]],8,FALSE), VLOOKUP(TBL_Rank[[#This Row],[Team Naam]],TBL_S1[["Uit" ploeg (2)]:[VP 2]],7,FALSE))</f>
        <v>0</v>
      </c>
      <c r="O18" s="20">
        <f xml:space="preserve"> IFERROR(VLOOKUP(TBL_Rank[[#This Row],[Team Naam]],TBL_S2[["Thuis" ploeg (1)]:[VP 2]],8,FALSE), VLOOKUP(TBL_Rank[[#This Row],[Team Naam]],TBL_S2[["Uit" ploeg (2)]:[VP 2]],7,FALSE))</f>
        <v>2.2100000000000009</v>
      </c>
      <c r="P18" s="20">
        <f xml:space="preserve"> IFERROR(VLOOKUP(TBL_Rank[[#This Row],[Team Naam]],TBL_S3[["Thuis" ploeg (1)]:[VP 2]],8,FALSE), VLOOKUP(TBL_Rank[[#This Row],[Team Naam]],TBL_S3[["Uit" ploeg (2)]:[VP 2]],7,FALSE))</f>
        <v>6.8000000000000007</v>
      </c>
      <c r="Q18" s="20">
        <f xml:space="preserve"> IFERROR(VLOOKUP(TBL_Rank[[#This Row],[Team Naam]],TBL_S4[["Thuis" ploeg (1)]:[VP 2]],8,FALSE), VLOOKUP(TBL_Rank[[#This Row],[Team Naam]],TBL_S4[["Uit" ploeg (2)]:[VP 2]],7,FALSE))</f>
        <v>20</v>
      </c>
      <c r="R18" s="20">
        <f xml:space="preserve"> IFERROR(VLOOKUP(TBL_Rank[[#This Row],[Team Naam]],TBL_S5[["Thuis" ploeg (1)]:[VP 2]],8,FALSE), VLOOKUP(TBL_Rank[[#This Row],[Team Naam]],TBL_S5[["Uit" ploeg (2)]:[VP 2]],7,FALSE))</f>
        <v>6.1899999999999995</v>
      </c>
      <c r="S18" s="20">
        <f xml:space="preserve"> IFERROR(VLOOKUP(TBL_Rank[[#This Row],[Team Naam]],TBL_S6[["Thuis" ploeg (1)]:[VP 2]],8,FALSE), VLOOKUP(TBL_Rank[[#This Row],[Team Naam]],TBL_S6[["Uit" ploeg (2)]:[VP 2]],7,FALSE))</f>
        <v>17.899999999999999</v>
      </c>
      <c r="T18" s="20">
        <f xml:space="preserve"> IFERROR(VLOOKUP(TBL_Rank[[#This Row],[Team Naam]],TBL_S7[["Thuis" ploeg (1)]:[VP 2]],8,FALSE), VLOOKUP(TBL_Rank[[#This Row],[Team Naam]],TBL_S7[["Uit" ploeg (2)]:[VP 2]],7,FALSE))</f>
        <v>5.24</v>
      </c>
      <c r="U18" s="20">
        <f xml:space="preserve"> IFERROR(VLOOKUP(TBL_Rank[[#This Row],[Team Naam]],TBL_S8[["Thuis" ploeg (1)]:[VP 2]],8,FALSE), VLOOKUP(TBL_Rank[[#This Row],[Team Naam]],TBL_S8[["Uit" ploeg (2)]:[VP 2]],7,FALSE))</f>
        <v>15.11</v>
      </c>
    </row>
    <row r="19" spans="2:21" x14ac:dyDescent="0.3">
      <c r="B19" s="62">
        <v>16</v>
      </c>
      <c r="C19" s="96">
        <v>8</v>
      </c>
      <c r="D19" s="97" t="str">
        <f xml:space="preserve"> VLOOKUP(TBL_Rank[[#This Row],[Team Nr]],TBL_Team[],2,FALSE)</f>
        <v>DUA</v>
      </c>
      <c r="E19" s="10">
        <f xml:space="preserve"> SUM(TBL_Rank[[#This Row],[Speeldag 1]:[Speeldag 8]])</f>
        <v>73</v>
      </c>
      <c r="F19" s="57">
        <f xml:space="preserve"> IFERROR(VLOOKUP(TBL_Rank[[#This Row],[Team Nr]],TBL_S1[[Nr 1]:[Nr 2]],5,FALSE), INDEX(TBL_S1[Nr 1], MATCH(TBL_Rank[[#This Row],[Team Nr]],TBL_S1[Nr 2],0)))</f>
        <v>2</v>
      </c>
      <c r="G19" s="60">
        <f xml:space="preserve"> IFERROR(VLOOKUP(TBL_Rank[[#This Row],[Team Nr]],TBL_S2[[Nr 1]:[Nr 2]],5,FALSE), INDEX(TBL_S2[Nr 1], MATCH(TBL_Rank[[#This Row],[Team Nr]],TBL_S2[Nr 2],0)))</f>
        <v>6</v>
      </c>
      <c r="H19" s="53">
        <f xml:space="preserve"> IFERROR(VLOOKUP(TBL_Rank[[#This Row],[Team Nr]],TBL_S3[[Nr 1]:[Nr 2]],5,FALSE), INDEX(TBL_S3[Nr 1], MATCH(TBL_Rank[[#This Row],[Team Nr]],TBL_S3[Nr 2],0)))</f>
        <v>4</v>
      </c>
      <c r="I19" s="60">
        <f xml:space="preserve"> IFERROR(VLOOKUP(TBL_Rank[[#This Row],[Team Nr]],TBL_S4[[Nr 1]:[Nr 2]],5,FALSE), INDEX(TBL_S4[Nr 1], MATCH(TBL_Rank[[#This Row],[Team Nr]],TBL_S4[Nr 2],0)))</f>
        <v>24</v>
      </c>
      <c r="J19" s="60">
        <f xml:space="preserve"> IFERROR(VLOOKUP(TBL_Rank[[#This Row],[Team Nr]],TBL_S5[[Nr 1]:[Nr 2]],5,FALSE), INDEX(TBL_S5[Nr 1], MATCH(TBL_Rank[[#This Row],[Team Nr]],TBL_S5[Nr 2],0)))</f>
        <v>19</v>
      </c>
      <c r="K19" s="53">
        <f xml:space="preserve"> IFERROR(VLOOKUP(TBL_Rank[[#This Row],[Team Nr]],TBL_S6[[Nr 1]:[Nr 2]],5,FALSE), INDEX(TBL_S6[Nr 1], MATCH(TBL_Rank[[#This Row],[Team Nr]],TBL_S6[Nr 2],0)))</f>
        <v>11</v>
      </c>
      <c r="L19" s="60">
        <f xml:space="preserve"> IFERROR(VLOOKUP(TBL_Rank[[#This Row],[Team Nr]],TBL_S7[[Nr 1]:[Nr 2]],5,FALSE), INDEX(TBL_S7[Nr 1], MATCH(TBL_Rank[[#This Row],[Team Nr]],TBL_S7[Nr 2],0)))</f>
        <v>21</v>
      </c>
      <c r="M19" s="58">
        <f xml:space="preserve"> IFERROR(VLOOKUP(TBL_Rank[[#This Row],[Team Nr]],TBL_S8[[Nr 1]:[Nr 2]],5,FALSE), INDEX(TBL_S8[Nr 1], MATCH(TBL_Rank[[#This Row],[Team Nr]],TBL_S8[Nr 2],0)))</f>
        <v>10</v>
      </c>
      <c r="N19" s="20">
        <f xml:space="preserve"> IFERROR(VLOOKUP(TBL_Rank[[#This Row],[Team Naam]],TBL_S1[["Thuis" ploeg (1)]:[VP 2]],8,FALSE), VLOOKUP(TBL_Rank[[#This Row],[Team Naam]],TBL_S1[["Uit" ploeg (2)]:[VP 2]],7,FALSE))</f>
        <v>14.2</v>
      </c>
      <c r="O19" s="20">
        <f xml:space="preserve"> IFERROR(VLOOKUP(TBL_Rank[[#This Row],[Team Naam]],TBL_S2[["Thuis" ploeg (1)]:[VP 2]],8,FALSE), VLOOKUP(TBL_Rank[[#This Row],[Team Naam]],TBL_S2[["Uit" ploeg (2)]:[VP 2]],7,FALSE))</f>
        <v>10.55</v>
      </c>
      <c r="P19" s="20">
        <f xml:space="preserve"> IFERROR(VLOOKUP(TBL_Rank[[#This Row],[Team Naam]],TBL_S3[["Thuis" ploeg (1)]:[VP 2]],8,FALSE), VLOOKUP(TBL_Rank[[#This Row],[Team Naam]],TBL_S3[["Uit" ploeg (2)]:[VP 2]],7,FALSE))</f>
        <v>1.370000000000001</v>
      </c>
      <c r="Q19" s="20">
        <f xml:space="preserve"> IFERROR(VLOOKUP(TBL_Rank[[#This Row],[Team Naam]],TBL_S4[["Thuis" ploeg (1)]:[VP 2]],8,FALSE), VLOOKUP(TBL_Rank[[#This Row],[Team Naam]],TBL_S4[["Uit" ploeg (2)]:[VP 2]],7,FALSE))</f>
        <v>2.6799999999999997</v>
      </c>
      <c r="R19" s="20">
        <f xml:space="preserve"> IFERROR(VLOOKUP(TBL_Rank[[#This Row],[Team Naam]],TBL_S5[["Thuis" ploeg (1)]:[VP 2]],8,FALSE), VLOOKUP(TBL_Rank[[#This Row],[Team Naam]],TBL_S5[["Uit" ploeg (2)]:[VP 2]],7,FALSE))</f>
        <v>2.4400000000000013</v>
      </c>
      <c r="S19" s="20">
        <f xml:space="preserve"> IFERROR(VLOOKUP(TBL_Rank[[#This Row],[Team Naam]],TBL_S6[["Thuis" ploeg (1)]:[VP 2]],8,FALSE), VLOOKUP(TBL_Rank[[#This Row],[Team Naam]],TBL_S6[["Uit" ploeg (2)]:[VP 2]],7,FALSE))</f>
        <v>11.83</v>
      </c>
      <c r="T19" s="20">
        <f xml:space="preserve"> IFERROR(VLOOKUP(TBL_Rank[[#This Row],[Team Naam]],TBL_S7[["Thuis" ploeg (1)]:[VP 2]],8,FALSE), VLOOKUP(TBL_Rank[[#This Row],[Team Naam]],TBL_S7[["Uit" ploeg (2)]:[VP 2]],7,FALSE))</f>
        <v>13.41</v>
      </c>
      <c r="U19" s="20">
        <f xml:space="preserve"> IFERROR(VLOOKUP(TBL_Rank[[#This Row],[Team Naam]],TBL_S8[["Thuis" ploeg (1)]:[VP 2]],8,FALSE), VLOOKUP(TBL_Rank[[#This Row],[Team Naam]],TBL_S8[["Uit" ploeg (2)]:[VP 2]],7,FALSE))</f>
        <v>16.52</v>
      </c>
    </row>
    <row r="20" spans="2:21" x14ac:dyDescent="0.3">
      <c r="B20" s="62">
        <v>17</v>
      </c>
      <c r="C20" s="96">
        <v>6</v>
      </c>
      <c r="D20" s="97" t="str">
        <f xml:space="preserve"> VLOOKUP(TBL_Rank[[#This Row],[Team Nr]],TBL_Team[],2,FALSE)</f>
        <v>Westrand 1</v>
      </c>
      <c r="E20" s="10">
        <f xml:space="preserve"> SUM(TBL_Rank[[#This Row],[Speeldag 1]:[Speeldag 8]])</f>
        <v>72.38000000000001</v>
      </c>
      <c r="F20" s="57">
        <f xml:space="preserve"> IFERROR(VLOOKUP(TBL_Rank[[#This Row],[Team Nr]],TBL_S1[[Nr 1]:[Nr 2]],5,FALSE), INDEX(TBL_S1[Nr 1], MATCH(TBL_Rank[[#This Row],[Team Nr]],TBL_S1[Nr 2],0)))</f>
        <v>22</v>
      </c>
      <c r="G20" s="60">
        <f xml:space="preserve"> IFERROR(VLOOKUP(TBL_Rank[[#This Row],[Team Nr]],TBL_S2[[Nr 1]:[Nr 2]],5,FALSE), INDEX(TBL_S2[Nr 1], MATCH(TBL_Rank[[#This Row],[Team Nr]],TBL_S2[Nr 2],0)))</f>
        <v>8</v>
      </c>
      <c r="H20" s="53">
        <f xml:space="preserve"> IFERROR(VLOOKUP(TBL_Rank[[#This Row],[Team Nr]],TBL_S3[[Nr 1]:[Nr 2]],5,FALSE), INDEX(TBL_S3[Nr 1], MATCH(TBL_Rank[[#This Row],[Team Nr]],TBL_S3[Nr 2],0)))</f>
        <v>5</v>
      </c>
      <c r="I20" s="60">
        <f xml:space="preserve"> IFERROR(VLOOKUP(TBL_Rank[[#This Row],[Team Nr]],TBL_S4[[Nr 1]:[Nr 2]],5,FALSE), INDEX(TBL_S4[Nr 1], MATCH(TBL_Rank[[#This Row],[Team Nr]],TBL_S4[Nr 2],0)))</f>
        <v>18</v>
      </c>
      <c r="J20" s="60">
        <f xml:space="preserve"> IFERROR(VLOOKUP(TBL_Rank[[#This Row],[Team Nr]],TBL_S5[[Nr 1]:[Nr 2]],5,FALSE), INDEX(TBL_S5[Nr 1], MATCH(TBL_Rank[[#This Row],[Team Nr]],TBL_S5[Nr 2],0)))</f>
        <v>1</v>
      </c>
      <c r="K20" s="53">
        <f xml:space="preserve"> IFERROR(VLOOKUP(TBL_Rank[[#This Row],[Team Nr]],TBL_S6[[Nr 1]:[Nr 2]],5,FALSE), INDEX(TBL_S6[Nr 1], MATCH(TBL_Rank[[#This Row],[Team Nr]],TBL_S6[Nr 2],0)))</f>
        <v>19</v>
      </c>
      <c r="L20" s="60">
        <f xml:space="preserve"> IFERROR(VLOOKUP(TBL_Rank[[#This Row],[Team Nr]],TBL_S7[[Nr 1]:[Nr 2]],5,FALSE), INDEX(TBL_S7[Nr 1], MATCH(TBL_Rank[[#This Row],[Team Nr]],TBL_S7[Nr 2],0)))</f>
        <v>13</v>
      </c>
      <c r="M20" s="58">
        <f xml:space="preserve"> IFERROR(VLOOKUP(TBL_Rank[[#This Row],[Team Nr]],TBL_S8[[Nr 1]:[Nr 2]],5,FALSE), INDEX(TBL_S8[Nr 1], MATCH(TBL_Rank[[#This Row],[Team Nr]],TBL_S8[Nr 2],0)))</f>
        <v>11</v>
      </c>
      <c r="N20" s="20">
        <f xml:space="preserve"> IFERROR(VLOOKUP(TBL_Rank[[#This Row],[Team Naam]],TBL_S1[["Thuis" ploeg (1)]:[VP 2]],8,FALSE), VLOOKUP(TBL_Rank[[#This Row],[Team Naam]],TBL_S1[["Uit" ploeg (2)]:[VP 2]],7,FALSE))</f>
        <v>13.61</v>
      </c>
      <c r="O20" s="20">
        <f xml:space="preserve"> IFERROR(VLOOKUP(TBL_Rank[[#This Row],[Team Naam]],TBL_S2[["Thuis" ploeg (1)]:[VP 2]],8,FALSE), VLOOKUP(TBL_Rank[[#This Row],[Team Naam]],TBL_S2[["Uit" ploeg (2)]:[VP 2]],7,FALSE))</f>
        <v>9.4499999999999993</v>
      </c>
      <c r="P20" s="20">
        <f xml:space="preserve"> IFERROR(VLOOKUP(TBL_Rank[[#This Row],[Team Naam]],TBL_S3[["Thuis" ploeg (1)]:[VP 2]],8,FALSE), VLOOKUP(TBL_Rank[[#This Row],[Team Naam]],TBL_S3[["Uit" ploeg (2)]:[VP 2]],7,FALSE))</f>
        <v>3.9200000000000017</v>
      </c>
      <c r="Q20" s="20">
        <f xml:space="preserve"> IFERROR(VLOOKUP(TBL_Rank[[#This Row],[Team Naam]],TBL_S4[["Thuis" ploeg (1)]:[VP 2]],8,FALSE), VLOOKUP(TBL_Rank[[#This Row],[Team Naam]],TBL_S4[["Uit" ploeg (2)]:[VP 2]],7,FALSE))</f>
        <v>2.1000000000000014</v>
      </c>
      <c r="R20" s="20">
        <f xml:space="preserve"> IFERROR(VLOOKUP(TBL_Rank[[#This Row],[Team Naam]],TBL_S5[["Thuis" ploeg (1)]:[VP 2]],8,FALSE), VLOOKUP(TBL_Rank[[#This Row],[Team Naam]],TBL_S5[["Uit" ploeg (2)]:[VP 2]],7,FALSE))</f>
        <v>16.8</v>
      </c>
      <c r="S20" s="20">
        <f xml:space="preserve"> IFERROR(VLOOKUP(TBL_Rank[[#This Row],[Team Naam]],TBL_S6[["Thuis" ploeg (1)]:[VP 2]],8,FALSE), VLOOKUP(TBL_Rank[[#This Row],[Team Naam]],TBL_S6[["Uit" ploeg (2)]:[VP 2]],7,FALSE))</f>
        <v>1.2699999999999996</v>
      </c>
      <c r="T20" s="20">
        <f xml:space="preserve"> IFERROR(VLOOKUP(TBL_Rank[[#This Row],[Team Naam]],TBL_S7[["Thuis" ploeg (1)]:[VP 2]],8,FALSE), VLOOKUP(TBL_Rank[[#This Row],[Team Naam]],TBL_S7[["Uit" ploeg (2)]:[VP 2]],7,FALSE))</f>
        <v>18.43</v>
      </c>
      <c r="U20" s="20">
        <f xml:space="preserve"> IFERROR(VLOOKUP(TBL_Rank[[#This Row],[Team Naam]],TBL_S8[["Thuis" ploeg (1)]:[VP 2]],8,FALSE), VLOOKUP(TBL_Rank[[#This Row],[Team Naam]],TBL_S8[["Uit" ploeg (2)]:[VP 2]],7,FALSE))</f>
        <v>6.8000000000000007</v>
      </c>
    </row>
    <row r="21" spans="2:21" x14ac:dyDescent="0.3">
      <c r="B21" s="62">
        <v>18</v>
      </c>
      <c r="C21" s="96">
        <v>19</v>
      </c>
      <c r="D21" s="97" t="str">
        <f xml:space="preserve"> VLOOKUP(TBL_Rank[[#This Row],[Team Nr]],TBL_Team[],2,FALSE)</f>
        <v>Westrand 2</v>
      </c>
      <c r="E21" s="10">
        <f xml:space="preserve"> SUM(TBL_Rank[[#This Row],[Speeldag 1]:[Speeldag 8]])</f>
        <v>71.449999999999989</v>
      </c>
      <c r="F21" s="57">
        <f xml:space="preserve"> IFERROR(VLOOKUP(TBL_Rank[[#This Row],[Team Nr]],TBL_S1[[Nr 1]:[Nr 2]],5,FALSE), INDEX(TBL_S1[Nr 1], MATCH(TBL_Rank[[#This Row],[Team Nr]],TBL_S1[Nr 2],0)))</f>
        <v>12</v>
      </c>
      <c r="G21" s="60">
        <f xml:space="preserve"> IFERROR(VLOOKUP(TBL_Rank[[#This Row],[Team Nr]],TBL_S2[[Nr 1]:[Nr 2]],5,FALSE), INDEX(TBL_S2[Nr 1], MATCH(TBL_Rank[[#This Row],[Team Nr]],TBL_S2[Nr 2],0)))</f>
        <v>15</v>
      </c>
      <c r="H21" s="53">
        <f xml:space="preserve"> IFERROR(VLOOKUP(TBL_Rank[[#This Row],[Team Nr]],TBL_S3[[Nr 1]:[Nr 2]],5,FALSE), INDEX(TBL_S3[Nr 1], MATCH(TBL_Rank[[#This Row],[Team Nr]],TBL_S3[Nr 2],0)))</f>
        <v>2</v>
      </c>
      <c r="I21" s="60">
        <f xml:space="preserve"> IFERROR(VLOOKUP(TBL_Rank[[#This Row],[Team Nr]],TBL_S4[[Nr 1]:[Nr 2]],5,FALSE), INDEX(TBL_S4[Nr 1], MATCH(TBL_Rank[[#This Row],[Team Nr]],TBL_S4[Nr 2],0)))</f>
        <v>1</v>
      </c>
      <c r="J21" s="60">
        <f xml:space="preserve"> IFERROR(VLOOKUP(TBL_Rank[[#This Row],[Team Nr]],TBL_S5[[Nr 1]:[Nr 2]],5,FALSE), INDEX(TBL_S5[Nr 1], MATCH(TBL_Rank[[#This Row],[Team Nr]],TBL_S5[Nr 2],0)))</f>
        <v>8</v>
      </c>
      <c r="K21" s="53">
        <f xml:space="preserve"> IFERROR(VLOOKUP(TBL_Rank[[#This Row],[Team Nr]],TBL_S6[[Nr 1]:[Nr 2]],5,FALSE), INDEX(TBL_S6[Nr 1], MATCH(TBL_Rank[[#This Row],[Team Nr]],TBL_S6[Nr 2],0)))</f>
        <v>6</v>
      </c>
      <c r="L21" s="60">
        <f xml:space="preserve"> IFERROR(VLOOKUP(TBL_Rank[[#This Row],[Team Nr]],TBL_S7[[Nr 1]:[Nr 2]],5,FALSE), INDEX(TBL_S7[Nr 1], MATCH(TBL_Rank[[#This Row],[Team Nr]],TBL_S7[Nr 2],0)))</f>
        <v>14</v>
      </c>
      <c r="M21" s="58">
        <f xml:space="preserve"> IFERROR(VLOOKUP(TBL_Rank[[#This Row],[Team Nr]],TBL_S8[[Nr 1]:[Nr 2]],5,FALSE), INDEX(TBL_S8[Nr 1], MATCH(TBL_Rank[[#This Row],[Team Nr]],TBL_S8[Nr 2],0)))</f>
        <v>24</v>
      </c>
      <c r="N21" s="20">
        <f xml:space="preserve"> IFERROR(VLOOKUP(TBL_Rank[[#This Row],[Team Naam]],TBL_S1[["Thuis" ploeg (1)]:[VP 2]],8,FALSE), VLOOKUP(TBL_Rank[[#This Row],[Team Naam]],TBL_S1[["Uit" ploeg (2)]:[VP 2]],7,FALSE))</f>
        <v>0</v>
      </c>
      <c r="O21" s="23">
        <f xml:space="preserve"> IFERROR(VLOOKUP(TBL_Rank[[#This Row],[Team Naam]],TBL_S2[["Thuis" ploeg (1)]:[VP 2]],8,FALSE), VLOOKUP(TBL_Rank[[#This Row],[Team Naam]],TBL_S2[["Uit" ploeg (2)]:[VP 2]],7,FALSE))</f>
        <v>17.79</v>
      </c>
      <c r="P21" s="23">
        <f xml:space="preserve"> IFERROR(VLOOKUP(TBL_Rank[[#This Row],[Team Naam]],TBL_S3[["Thuis" ploeg (1)]:[VP 2]],8,FALSE), VLOOKUP(TBL_Rank[[#This Row],[Team Naam]],TBL_S3[["Uit" ploeg (2)]:[VP 2]],7,FALSE))</f>
        <v>0.14000000000000057</v>
      </c>
      <c r="Q21" s="23">
        <f xml:space="preserve"> IFERROR(VLOOKUP(TBL_Rank[[#This Row],[Team Naam]],TBL_S4[["Thuis" ploeg (1)]:[VP 2]],8,FALSE), VLOOKUP(TBL_Rank[[#This Row],[Team Naam]],TBL_S4[["Uit" ploeg (2)]:[VP 2]],7,FALSE))</f>
        <v>10</v>
      </c>
      <c r="R21" s="23">
        <f xml:space="preserve"> IFERROR(VLOOKUP(TBL_Rank[[#This Row],[Team Naam]],TBL_S5[["Thuis" ploeg (1)]:[VP 2]],8,FALSE), VLOOKUP(TBL_Rank[[#This Row],[Team Naam]],TBL_S5[["Uit" ploeg (2)]:[VP 2]],7,FALSE))</f>
        <v>17.559999999999999</v>
      </c>
      <c r="S21" s="23">
        <f xml:space="preserve"> IFERROR(VLOOKUP(TBL_Rank[[#This Row],[Team Naam]],TBL_S6[["Thuis" ploeg (1)]:[VP 2]],8,FALSE), VLOOKUP(TBL_Rank[[#This Row],[Team Naam]],TBL_S6[["Uit" ploeg (2)]:[VP 2]],7,FALSE))</f>
        <v>18.73</v>
      </c>
      <c r="T21" s="23">
        <f xml:space="preserve"> IFERROR(VLOOKUP(TBL_Rank[[#This Row],[Team Naam]],TBL_S7[["Thuis" ploeg (1)]:[VP 2]],8,FALSE), VLOOKUP(TBL_Rank[[#This Row],[Team Naam]],TBL_S7[["Uit" ploeg (2)]:[VP 2]],7,FALSE))</f>
        <v>7.02</v>
      </c>
      <c r="U21" s="23">
        <f xml:space="preserve"> IFERROR(VLOOKUP(TBL_Rank[[#This Row],[Team Naam]],TBL_S8[["Thuis" ploeg (1)]:[VP 2]],8,FALSE), VLOOKUP(TBL_Rank[[#This Row],[Team Naam]],TBL_S8[["Uit" ploeg (2)]:[VP 2]],7,FALSE))</f>
        <v>0.21000000000000085</v>
      </c>
    </row>
    <row r="22" spans="2:21" x14ac:dyDescent="0.3">
      <c r="B22" s="62">
        <v>19</v>
      </c>
      <c r="C22" s="96">
        <v>21</v>
      </c>
      <c r="D22" s="97" t="str">
        <f xml:space="preserve"> VLOOKUP(TBL_Rank[[#This Row],[Team Nr]],TBL_Team[],2,FALSE)</f>
        <v>Riviera 5.1</v>
      </c>
      <c r="E22" s="10">
        <f xml:space="preserve"> SUM(TBL_Rank[[#This Row],[Speeldag 1]:[Speeldag 8]])</f>
        <v>71.02000000000001</v>
      </c>
      <c r="F22" s="57">
        <f xml:space="preserve"> IFERROR(VLOOKUP(TBL_Rank[[#This Row],[Team Nr]],TBL_S1[[Nr 1]:[Nr 2]],5,FALSE), INDEX(TBL_S1[Nr 1], MATCH(TBL_Rank[[#This Row],[Team Nr]],TBL_S1[Nr 2],0)))</f>
        <v>24</v>
      </c>
      <c r="G22" s="60">
        <f xml:space="preserve"> IFERROR(VLOOKUP(TBL_Rank[[#This Row],[Team Nr]],TBL_S2[[Nr 1]:[Nr 2]],5,FALSE), INDEX(TBL_S2[Nr 1], MATCH(TBL_Rank[[#This Row],[Team Nr]],TBL_S2[Nr 2],0)))</f>
        <v>20</v>
      </c>
      <c r="H22" s="53">
        <f xml:space="preserve"> IFERROR(VLOOKUP(TBL_Rank[[#This Row],[Team Nr]],TBL_S3[[Nr 1]:[Nr 2]],5,FALSE), INDEX(TBL_S3[Nr 1], MATCH(TBL_Rank[[#This Row],[Team Nr]],TBL_S3[Nr 2],0)))</f>
        <v>23</v>
      </c>
      <c r="I22" s="60">
        <f xml:space="preserve"> IFERROR(VLOOKUP(TBL_Rank[[#This Row],[Team Nr]],TBL_S4[[Nr 1]:[Nr 2]],5,FALSE), INDEX(TBL_S4[Nr 1], MATCH(TBL_Rank[[#This Row],[Team Nr]],TBL_S4[Nr 2],0)))</f>
        <v>11</v>
      </c>
      <c r="J22" s="60">
        <f xml:space="preserve"> IFERROR(VLOOKUP(TBL_Rank[[#This Row],[Team Nr]],TBL_S5[[Nr 1]:[Nr 2]],5,FALSE), INDEX(TBL_S5[Nr 1], MATCH(TBL_Rank[[#This Row],[Team Nr]],TBL_S5[Nr 2],0)))</f>
        <v>15</v>
      </c>
      <c r="K22" s="53">
        <f xml:space="preserve"> IFERROR(VLOOKUP(TBL_Rank[[#This Row],[Team Nr]],TBL_S6[[Nr 1]:[Nr 2]],5,FALSE), INDEX(TBL_S6[Nr 1], MATCH(TBL_Rank[[#This Row],[Team Nr]],TBL_S6[Nr 2],0)))</f>
        <v>1</v>
      </c>
      <c r="L22" s="60">
        <f xml:space="preserve"> IFERROR(VLOOKUP(TBL_Rank[[#This Row],[Team Nr]],TBL_S7[[Nr 1]:[Nr 2]],5,FALSE), INDEX(TBL_S7[Nr 1], MATCH(TBL_Rank[[#This Row],[Team Nr]],TBL_S7[Nr 2],0)))</f>
        <v>8</v>
      </c>
      <c r="M22" s="58">
        <f xml:space="preserve"> IFERROR(VLOOKUP(TBL_Rank[[#This Row],[Team Nr]],TBL_S8[[Nr 1]:[Nr 2]],5,FALSE), INDEX(TBL_S8[Nr 1], MATCH(TBL_Rank[[#This Row],[Team Nr]],TBL_S8[Nr 2],0)))</f>
        <v>13</v>
      </c>
      <c r="N22" s="20">
        <f xml:space="preserve"> IFERROR(VLOOKUP(TBL_Rank[[#This Row],[Team Naam]],TBL_S1[["Thuis" ploeg (1)]:[VP 2]],8,FALSE), VLOOKUP(TBL_Rank[[#This Row],[Team Naam]],TBL_S1[["Uit" ploeg (2)]:[VP 2]],7,FALSE))</f>
        <v>18.12</v>
      </c>
      <c r="O22" s="23">
        <f xml:space="preserve"> IFERROR(VLOOKUP(TBL_Rank[[#This Row],[Team Naam]],TBL_S2[["Thuis" ploeg (1)]:[VP 2]],8,FALSE), VLOOKUP(TBL_Rank[[#This Row],[Team Naam]],TBL_S2[["Uit" ploeg (2)]:[VP 2]],7,FALSE))</f>
        <v>3.620000000000001</v>
      </c>
      <c r="P22" s="23">
        <f xml:space="preserve"> IFERROR(VLOOKUP(TBL_Rank[[#This Row],[Team Naam]],TBL_S3[["Thuis" ploeg (1)]:[VP 2]],8,FALSE), VLOOKUP(TBL_Rank[[#This Row],[Team Naam]],TBL_S3[["Uit" ploeg (2)]:[VP 2]],7,FALSE))</f>
        <v>0.67000000000000171</v>
      </c>
      <c r="Q22" s="23">
        <f xml:space="preserve"> IFERROR(VLOOKUP(TBL_Rank[[#This Row],[Team Naam]],TBL_S4[["Thuis" ploeg (1)]:[VP 2]],8,FALSE), VLOOKUP(TBL_Rank[[#This Row],[Team Naam]],TBL_S4[["Uit" ploeg (2)]:[VP 2]],7,FALSE))</f>
        <v>6.3900000000000006</v>
      </c>
      <c r="R22" s="23">
        <f xml:space="preserve"> IFERROR(VLOOKUP(TBL_Rank[[#This Row],[Team Naam]],TBL_S5[["Thuis" ploeg (1)]:[VP 2]],8,FALSE), VLOOKUP(TBL_Rank[[#This Row],[Team Naam]],TBL_S5[["Uit" ploeg (2)]:[VP 2]],7,FALSE))</f>
        <v>13.81</v>
      </c>
      <c r="S22" s="23">
        <f xml:space="preserve"> IFERROR(VLOOKUP(TBL_Rank[[#This Row],[Team Naam]],TBL_S6[["Thuis" ploeg (1)]:[VP 2]],8,FALSE), VLOOKUP(TBL_Rank[[#This Row],[Team Naam]],TBL_S6[["Uit" ploeg (2)]:[VP 2]],7,FALSE))</f>
        <v>7.24</v>
      </c>
      <c r="T22" s="23">
        <f xml:space="preserve"> IFERROR(VLOOKUP(TBL_Rank[[#This Row],[Team Naam]],TBL_S7[["Thuis" ploeg (1)]:[VP 2]],8,FALSE), VLOOKUP(TBL_Rank[[#This Row],[Team Naam]],TBL_S7[["Uit" ploeg (2)]:[VP 2]],7,FALSE))</f>
        <v>6.59</v>
      </c>
      <c r="U22" s="23">
        <f xml:space="preserve"> IFERROR(VLOOKUP(TBL_Rank[[#This Row],[Team Naam]],TBL_S8[["Thuis" ploeg (1)]:[VP 2]],8,FALSE), VLOOKUP(TBL_Rank[[#This Row],[Team Naam]],TBL_S8[["Uit" ploeg (2)]:[VP 2]],7,FALSE))</f>
        <v>14.58</v>
      </c>
    </row>
    <row r="23" spans="2:21" x14ac:dyDescent="0.3">
      <c r="B23" s="62">
        <v>20</v>
      </c>
      <c r="C23" s="96">
        <v>1</v>
      </c>
      <c r="D23" s="97" t="str">
        <f xml:space="preserve"> VLOOKUP(TBL_Rank[[#This Row],[Team Nr]],TBL_Team[],2,FALSE)</f>
        <v>De Bierpruvers</v>
      </c>
      <c r="E23" s="10">
        <f xml:space="preserve"> SUM(TBL_Rank[[#This Row],[Speeldag 1]:[Speeldag 8]])</f>
        <v>68.63</v>
      </c>
      <c r="F23" s="57">
        <f xml:space="preserve"> IFERROR(VLOOKUP(TBL_Rank[[#This Row],[Team Nr]],TBL_S1[[Nr 1]:[Nr 2]],5,FALSE), INDEX(TBL_S1[Nr 1], MATCH(TBL_Rank[[#This Row],[Team Nr]],TBL_S1[Nr 2],0)))</f>
        <v>13</v>
      </c>
      <c r="G23" s="60">
        <f xml:space="preserve"> IFERROR(VLOOKUP(TBL_Rank[[#This Row],[Team Nr]],TBL_S2[[Nr 1]:[Nr 2]],5,FALSE), INDEX(TBL_S2[Nr 1], MATCH(TBL_Rank[[#This Row],[Team Nr]],TBL_S2[Nr 2],0)))</f>
        <v>23</v>
      </c>
      <c r="H23" s="53">
        <f xml:space="preserve"> IFERROR(VLOOKUP(TBL_Rank[[#This Row],[Team Nr]],TBL_S3[[Nr 1]:[Nr 2]],5,FALSE), INDEX(TBL_S3[Nr 1], MATCH(TBL_Rank[[#This Row],[Team Nr]],TBL_S3[Nr 2],0)))</f>
        <v>7</v>
      </c>
      <c r="I23" s="60">
        <f xml:space="preserve"> IFERROR(VLOOKUP(TBL_Rank[[#This Row],[Team Nr]],TBL_S4[[Nr 1]:[Nr 2]],5,FALSE), INDEX(TBL_S4[Nr 1], MATCH(TBL_Rank[[#This Row],[Team Nr]],TBL_S4[Nr 2],0)))</f>
        <v>19</v>
      </c>
      <c r="J23" s="60">
        <f xml:space="preserve"> IFERROR(VLOOKUP(TBL_Rank[[#This Row],[Team Nr]],TBL_S5[[Nr 1]:[Nr 2]],5,FALSE), INDEX(TBL_S5[Nr 1], MATCH(TBL_Rank[[#This Row],[Team Nr]],TBL_S5[Nr 2],0)))</f>
        <v>6</v>
      </c>
      <c r="K23" s="53">
        <f xml:space="preserve"> IFERROR(VLOOKUP(TBL_Rank[[#This Row],[Team Nr]],TBL_S6[[Nr 1]:[Nr 2]],5,FALSE), INDEX(TBL_S6[Nr 1], MATCH(TBL_Rank[[#This Row],[Team Nr]],TBL_S6[Nr 2],0)))</f>
        <v>21</v>
      </c>
      <c r="L23" s="60">
        <f xml:space="preserve"> IFERROR(VLOOKUP(TBL_Rank[[#This Row],[Team Nr]],TBL_S7[[Nr 1]:[Nr 2]],5,FALSE), INDEX(TBL_S7[Nr 1], MATCH(TBL_Rank[[#This Row],[Team Nr]],TBL_S7[Nr 2],0)))</f>
        <v>10</v>
      </c>
      <c r="M23" s="58">
        <f xml:space="preserve"> IFERROR(VLOOKUP(TBL_Rank[[#This Row],[Team Nr]],TBL_S8[[Nr 1]:[Nr 2]],5,FALSE), INDEX(TBL_S8[Nr 1], MATCH(TBL_Rank[[#This Row],[Team Nr]],TBL_S8[Nr 2],0)))</f>
        <v>22</v>
      </c>
      <c r="N23" s="20">
        <f xml:space="preserve"> IFERROR(VLOOKUP(TBL_Rank[[#This Row],[Team Naam]],TBL_S1[["Thuis" ploeg (1)]:[VP 2]],8,FALSE), VLOOKUP(TBL_Rank[[#This Row],[Team Naam]],TBL_S1[["Uit" ploeg (2)]:[VP 2]],7,FALSE))</f>
        <v>8.41</v>
      </c>
      <c r="O23" s="20">
        <f xml:space="preserve"> IFERROR(VLOOKUP(TBL_Rank[[#This Row],[Team Naam]],TBL_S2[["Thuis" ploeg (1)]:[VP 2]],8,FALSE), VLOOKUP(TBL_Rank[[#This Row],[Team Naam]],TBL_S2[["Uit" ploeg (2)]:[VP 2]],7,FALSE))</f>
        <v>9.18</v>
      </c>
      <c r="P23" s="20">
        <f xml:space="preserve"> IFERROR(VLOOKUP(TBL_Rank[[#This Row],[Team Naam]],TBL_S3[["Thuis" ploeg (1)]:[VP 2]],8,FALSE), VLOOKUP(TBL_Rank[[#This Row],[Team Naam]],TBL_S3[["Uit" ploeg (2)]:[VP 2]],7,FALSE))</f>
        <v>1.6700000000000017</v>
      </c>
      <c r="Q23" s="20">
        <f xml:space="preserve"> IFERROR(VLOOKUP(TBL_Rank[[#This Row],[Team Naam]],TBL_S4[["Thuis" ploeg (1)]:[VP 2]],8,FALSE), VLOOKUP(TBL_Rank[[#This Row],[Team Naam]],TBL_S4[["Uit" ploeg (2)]:[VP 2]],7,FALSE))</f>
        <v>10</v>
      </c>
      <c r="R23" s="20">
        <f xml:space="preserve"> IFERROR(VLOOKUP(TBL_Rank[[#This Row],[Team Naam]],TBL_S5[["Thuis" ploeg (1)]:[VP 2]],8,FALSE), VLOOKUP(TBL_Rank[[#This Row],[Team Naam]],TBL_S5[["Uit" ploeg (2)]:[VP 2]],7,FALSE))</f>
        <v>3.1999999999999993</v>
      </c>
      <c r="S23" s="20">
        <f xml:space="preserve"> IFERROR(VLOOKUP(TBL_Rank[[#This Row],[Team Naam]],TBL_S6[["Thuis" ploeg (1)]:[VP 2]],8,FALSE), VLOOKUP(TBL_Rank[[#This Row],[Team Naam]],TBL_S6[["Uit" ploeg (2)]:[VP 2]],7,FALSE))</f>
        <v>12.76</v>
      </c>
      <c r="T23" s="20">
        <f xml:space="preserve"> IFERROR(VLOOKUP(TBL_Rank[[#This Row],[Team Naam]],TBL_S7[["Thuis" ploeg (1)]:[VP 2]],8,FALSE), VLOOKUP(TBL_Rank[[#This Row],[Team Naam]],TBL_S7[["Uit" ploeg (2)]:[VP 2]],7,FALSE))</f>
        <v>3.620000000000001</v>
      </c>
      <c r="U23" s="20">
        <f xml:space="preserve"> IFERROR(VLOOKUP(TBL_Rank[[#This Row],[Team Naam]],TBL_S8[["Thuis" ploeg (1)]:[VP 2]],8,FALSE), VLOOKUP(TBL_Rank[[#This Row],[Team Naam]],TBL_S8[["Uit" ploeg (2)]:[VP 2]],7,FALSE))</f>
        <v>19.79</v>
      </c>
    </row>
    <row r="24" spans="2:21" x14ac:dyDescent="0.3">
      <c r="B24" s="62">
        <v>21</v>
      </c>
      <c r="C24" s="96">
        <v>16</v>
      </c>
      <c r="D24" s="98" t="str">
        <f xml:space="preserve"> VLOOKUP(TBL_Rank[[#This Row],[Team Nr]],TBL_Team[],2,FALSE)</f>
        <v>P1</v>
      </c>
      <c r="E24" s="10">
        <f xml:space="preserve"> SUM(TBL_Rank[[#This Row],[Speeldag 1]:[Speeldag 8]])</f>
        <v>68.06</v>
      </c>
      <c r="F24" s="55">
        <f xml:space="preserve"> IFERROR(VLOOKUP(TBL_Rank[[#This Row],[Team Nr]],TBL_S1[[Nr 1]:[Nr 2]],5,FALSE), INDEX(TBL_S1[Nr 1], MATCH(TBL_Rank[[#This Row],[Team Nr]],TBL_S1[Nr 2],0)))</f>
        <v>7</v>
      </c>
      <c r="G24" s="59">
        <f xml:space="preserve"> IFERROR(VLOOKUP(TBL_Rank[[#This Row],[Team Nr]],TBL_S2[[Nr 1]:[Nr 2]],5,FALSE), INDEX(TBL_S2[Nr 1], MATCH(TBL_Rank[[#This Row],[Team Nr]],TBL_S2[Nr 2],0)))</f>
        <v>4</v>
      </c>
      <c r="H24" s="56">
        <f xml:space="preserve"> IFERROR(VLOOKUP(TBL_Rank[[#This Row],[Team Nr]],TBL_S3[[Nr 1]:[Nr 2]],5,FALSE), INDEX(TBL_S3[Nr 1], MATCH(TBL_Rank[[#This Row],[Team Nr]],TBL_S3[Nr 2],0)))</f>
        <v>17</v>
      </c>
      <c r="I24" s="59">
        <f xml:space="preserve"> IFERROR(VLOOKUP(TBL_Rank[[#This Row],[Team Nr]],TBL_S4[[Nr 1]:[Nr 2]],5,FALSE), INDEX(TBL_S4[Nr 1], MATCH(TBL_Rank[[#This Row],[Team Nr]],TBL_S4[Nr 2],0)))</f>
        <v>14</v>
      </c>
      <c r="J24" s="59">
        <f xml:space="preserve"> IFERROR(VLOOKUP(TBL_Rank[[#This Row],[Team Nr]],TBL_S5[[Nr 1]:[Nr 2]],5,FALSE), INDEX(TBL_S5[Nr 1], MATCH(TBL_Rank[[#This Row],[Team Nr]],TBL_S5[Nr 2],0)))</f>
        <v>22</v>
      </c>
      <c r="K24" s="56">
        <f xml:space="preserve"> IFERROR(VLOOKUP(TBL_Rank[[#This Row],[Team Nr]],TBL_S6[[Nr 1]:[Nr 2]],5,FALSE), INDEX(TBL_S6[Nr 1], MATCH(TBL_Rank[[#This Row],[Team Nr]],TBL_S6[Nr 2],0)))</f>
        <v>2</v>
      </c>
      <c r="L24" s="60">
        <f xml:space="preserve"> IFERROR(VLOOKUP(TBL_Rank[[#This Row],[Team Nr]],TBL_S7[[Nr 1]:[Nr 2]],5,FALSE), INDEX(TBL_S7[Nr 1], MATCH(TBL_Rank[[#This Row],[Team Nr]],TBL_S7[Nr 2],0)))</f>
        <v>24</v>
      </c>
      <c r="M24" s="58">
        <f xml:space="preserve"> IFERROR(VLOOKUP(TBL_Rank[[#This Row],[Team Nr]],TBL_S8[[Nr 1]:[Nr 2]],5,FALSE), INDEX(TBL_S8[Nr 1], MATCH(TBL_Rank[[#This Row],[Team Nr]],TBL_S8[Nr 2],0)))</f>
        <v>15</v>
      </c>
      <c r="N24" s="20">
        <f xml:space="preserve"> IFERROR(VLOOKUP(TBL_Rank[[#This Row],[Team Naam]],TBL_S1[["Thuis" ploeg (1)]:[VP 2]],8,FALSE), VLOOKUP(TBL_Rank[[#This Row],[Team Naam]],TBL_S1[["Uit" ploeg (2)]:[VP 2]],7,FALSE))</f>
        <v>17.559999999999999</v>
      </c>
      <c r="O24" s="20">
        <f xml:space="preserve"> IFERROR(VLOOKUP(TBL_Rank[[#This Row],[Team Naam]],TBL_S2[["Thuis" ploeg (1)]:[VP 2]],8,FALSE), VLOOKUP(TBL_Rank[[#This Row],[Team Naam]],TBL_S2[["Uit" ploeg (2)]:[VP 2]],7,FALSE))</f>
        <v>8.66</v>
      </c>
      <c r="P24" s="20">
        <f xml:space="preserve"> IFERROR(VLOOKUP(TBL_Rank[[#This Row],[Team Naam]],TBL_S3[["Thuis" ploeg (1)]:[VP 2]],8,FALSE), VLOOKUP(TBL_Rank[[#This Row],[Team Naam]],TBL_S3[["Uit" ploeg (2)]:[VP 2]],7,FALSE))</f>
        <v>5.99</v>
      </c>
      <c r="Q24" s="20">
        <f xml:space="preserve"> IFERROR(VLOOKUP(TBL_Rank[[#This Row],[Team Naam]],TBL_S4[["Thuis" ploeg (1)]:[VP 2]],8,FALSE), VLOOKUP(TBL_Rank[[#This Row],[Team Naam]],TBL_S4[["Uit" ploeg (2)]:[VP 2]],7,FALSE))</f>
        <v>3.34</v>
      </c>
      <c r="R24" s="20">
        <f xml:space="preserve"> IFERROR(VLOOKUP(TBL_Rank[[#This Row],[Team Naam]],TBL_S5[["Thuis" ploeg (1)]:[VP 2]],8,FALSE), VLOOKUP(TBL_Rank[[#This Row],[Team Naam]],TBL_S5[["Uit" ploeg (2)]:[VP 2]],7,FALSE))</f>
        <v>19</v>
      </c>
      <c r="S24" s="20">
        <f xml:space="preserve"> IFERROR(VLOOKUP(TBL_Rank[[#This Row],[Team Naam]],TBL_S6[["Thuis" ploeg (1)]:[VP 2]],8,FALSE), VLOOKUP(TBL_Rank[[#This Row],[Team Naam]],TBL_S6[["Uit" ploeg (2)]:[VP 2]],7,FALSE))</f>
        <v>4.5500000000000007</v>
      </c>
      <c r="T24" s="20">
        <f xml:space="preserve"> IFERROR(VLOOKUP(TBL_Rank[[#This Row],[Team Naam]],TBL_S7[["Thuis" ploeg (1)]:[VP 2]],8,FALSE), VLOOKUP(TBL_Rank[[#This Row],[Team Naam]],TBL_S7[["Uit" ploeg (2)]:[VP 2]],7,FALSE))</f>
        <v>4.07</v>
      </c>
      <c r="U24" s="20">
        <f xml:space="preserve"> IFERROR(VLOOKUP(TBL_Rank[[#This Row],[Team Naam]],TBL_S8[["Thuis" ploeg (1)]:[VP 2]],8,FALSE), VLOOKUP(TBL_Rank[[#This Row],[Team Naam]],TBL_S8[["Uit" ploeg (2)]:[VP 2]],7,FALSE))</f>
        <v>4.8900000000000006</v>
      </c>
    </row>
    <row r="25" spans="2:21" x14ac:dyDescent="0.3">
      <c r="B25" s="62">
        <v>22</v>
      </c>
      <c r="C25" s="96">
        <v>10</v>
      </c>
      <c r="D25" s="97" t="str">
        <f xml:space="preserve"> VLOOKUP(TBL_Rank[[#This Row],[Team Nr]],TBL_Team[],2,FALSE)</f>
        <v>Aarsele 1</v>
      </c>
      <c r="E25" s="10">
        <f xml:space="preserve"> SUM(TBL_Rank[[#This Row],[Speeldag 1]:[Speeldag 8]])</f>
        <v>56.83</v>
      </c>
      <c r="F25" s="57">
        <f xml:space="preserve"> IFERROR(VLOOKUP(TBL_Rank[[#This Row],[Team Nr]],TBL_S1[[Nr 1]:[Nr 2]],5,FALSE), INDEX(TBL_S1[Nr 1], MATCH(TBL_Rank[[#This Row],[Team Nr]],TBL_S1[Nr 2],0)))</f>
        <v>20</v>
      </c>
      <c r="G25" s="60">
        <f xml:space="preserve"> IFERROR(VLOOKUP(TBL_Rank[[#This Row],[Team Nr]],TBL_S2[[Nr 1]:[Nr 2]],5,FALSE), INDEX(TBL_S2[Nr 1], MATCH(TBL_Rank[[#This Row],[Team Nr]],TBL_S2[Nr 2],0)))</f>
        <v>24</v>
      </c>
      <c r="H25" s="53">
        <f xml:space="preserve"> IFERROR(VLOOKUP(TBL_Rank[[#This Row],[Team Nr]],TBL_S3[[Nr 1]:[Nr 2]],5,FALSE), INDEX(TBL_S3[Nr 1], MATCH(TBL_Rank[[#This Row],[Team Nr]],TBL_S3[Nr 2],0)))</f>
        <v>18</v>
      </c>
      <c r="I25" s="60">
        <f xml:space="preserve"> IFERROR(VLOOKUP(TBL_Rank[[#This Row],[Team Nr]],TBL_S4[[Nr 1]:[Nr 2]],5,FALSE), INDEX(TBL_S4[Nr 1], MATCH(TBL_Rank[[#This Row],[Team Nr]],TBL_S4[Nr 2],0)))</f>
        <v>15</v>
      </c>
      <c r="J25" s="60">
        <f xml:space="preserve"> IFERROR(VLOOKUP(TBL_Rank[[#This Row],[Team Nr]],TBL_S5[[Nr 1]:[Nr 2]],5,FALSE), INDEX(TBL_S5[Nr 1], MATCH(TBL_Rank[[#This Row],[Team Nr]],TBL_S5[Nr 2],0)))</f>
        <v>13</v>
      </c>
      <c r="K25" s="53">
        <f xml:space="preserve"> IFERROR(VLOOKUP(TBL_Rank[[#This Row],[Team Nr]],TBL_S6[[Nr 1]:[Nr 2]],5,FALSE), INDEX(TBL_S6[Nr 1], MATCH(TBL_Rank[[#This Row],[Team Nr]],TBL_S6[Nr 2],0)))</f>
        <v>22</v>
      </c>
      <c r="L25" s="60">
        <f xml:space="preserve"> IFERROR(VLOOKUP(TBL_Rank[[#This Row],[Team Nr]],TBL_S7[[Nr 1]:[Nr 2]],5,FALSE), INDEX(TBL_S7[Nr 1], MATCH(TBL_Rank[[#This Row],[Team Nr]],TBL_S7[Nr 2],0)))</f>
        <v>1</v>
      </c>
      <c r="M25" s="58">
        <f xml:space="preserve"> IFERROR(VLOOKUP(TBL_Rank[[#This Row],[Team Nr]],TBL_S8[[Nr 1]:[Nr 2]],5,FALSE), INDEX(TBL_S8[Nr 1], MATCH(TBL_Rank[[#This Row],[Team Nr]],TBL_S8[Nr 2],0)))</f>
        <v>8</v>
      </c>
      <c r="N25" s="20">
        <f xml:space="preserve"> IFERROR(VLOOKUP(TBL_Rank[[#This Row],[Team Naam]],TBL_S1[["Thuis" ploeg (1)]:[VP 2]],8,FALSE), VLOOKUP(TBL_Rank[[#This Row],[Team Naam]],TBL_S1[["Uit" ploeg (2)]:[VP 2]],7,FALSE))</f>
        <v>0.35000000000000142</v>
      </c>
      <c r="O25" s="20">
        <f xml:space="preserve"> IFERROR(VLOOKUP(TBL_Rank[[#This Row],[Team Naam]],TBL_S2[["Thuis" ploeg (1)]:[VP 2]],8,FALSE), VLOOKUP(TBL_Rank[[#This Row],[Team Naam]],TBL_S2[["Uit" ploeg (2)]:[VP 2]],7,FALSE))</f>
        <v>11.34</v>
      </c>
      <c r="P25" s="20">
        <f xml:space="preserve"> IFERROR(VLOOKUP(TBL_Rank[[#This Row],[Team Naam]],TBL_S3[["Thuis" ploeg (1)]:[VP 2]],8,FALSE), VLOOKUP(TBL_Rank[[#This Row],[Team Naam]],TBL_S3[["Uit" ploeg (2)]:[VP 2]],7,FALSE))</f>
        <v>0</v>
      </c>
      <c r="Q25" s="20">
        <f xml:space="preserve"> IFERROR(VLOOKUP(TBL_Rank[[#This Row],[Team Naam]],TBL_S4[["Thuis" ploeg (1)]:[VP 2]],8,FALSE), VLOOKUP(TBL_Rank[[#This Row],[Team Naam]],TBL_S4[["Uit" ploeg (2)]:[VP 2]],7,FALSE))</f>
        <v>0</v>
      </c>
      <c r="R25" s="20">
        <f xml:space="preserve"> IFERROR(VLOOKUP(TBL_Rank[[#This Row],[Team Naam]],TBL_S5[["Thuis" ploeg (1)]:[VP 2]],8,FALSE), VLOOKUP(TBL_Rank[[#This Row],[Team Naam]],TBL_S5[["Uit" ploeg (2)]:[VP 2]],7,FALSE))</f>
        <v>15.28</v>
      </c>
      <c r="S25" s="20">
        <f xml:space="preserve"> IFERROR(VLOOKUP(TBL_Rank[[#This Row],[Team Naam]],TBL_S6[["Thuis" ploeg (1)]:[VP 2]],8,FALSE), VLOOKUP(TBL_Rank[[#This Row],[Team Naam]],TBL_S6[["Uit" ploeg (2)]:[VP 2]],7,FALSE))</f>
        <v>10</v>
      </c>
      <c r="T25" s="20">
        <f xml:space="preserve"> IFERROR(VLOOKUP(TBL_Rank[[#This Row],[Team Naam]],TBL_S7[["Thuis" ploeg (1)]:[VP 2]],8,FALSE), VLOOKUP(TBL_Rank[[#This Row],[Team Naam]],TBL_S7[["Uit" ploeg (2)]:[VP 2]],7,FALSE))</f>
        <v>16.38</v>
      </c>
      <c r="U25" s="20">
        <f xml:space="preserve"> IFERROR(VLOOKUP(TBL_Rank[[#This Row],[Team Naam]],TBL_S8[["Thuis" ploeg (1)]:[VP 2]],8,FALSE), VLOOKUP(TBL_Rank[[#This Row],[Team Naam]],TBL_S8[["Uit" ploeg (2)]:[VP 2]],7,FALSE))</f>
        <v>3.4800000000000004</v>
      </c>
    </row>
    <row r="26" spans="2:21" x14ac:dyDescent="0.3">
      <c r="B26" s="62">
        <v>23</v>
      </c>
      <c r="C26" s="96">
        <v>22</v>
      </c>
      <c r="D26" s="97" t="str">
        <f xml:space="preserve"> VLOOKUP(TBL_Rank[[#This Row],[Team Nr]],TBL_Team[],2,FALSE)</f>
        <v>Riviera 5.2</v>
      </c>
      <c r="E26" s="10">
        <f xml:space="preserve"> SUM(TBL_Rank[[#This Row],[Speeldag 1]:[Speeldag 8]])</f>
        <v>41.970000000000006</v>
      </c>
      <c r="F26" s="57">
        <f xml:space="preserve"> IFERROR(VLOOKUP(TBL_Rank[[#This Row],[Team Nr]],TBL_S1[[Nr 1]:[Nr 2]],5,FALSE), INDEX(TBL_S1[Nr 1], MATCH(TBL_Rank[[#This Row],[Team Nr]],TBL_S1[Nr 2],0)))</f>
        <v>6</v>
      </c>
      <c r="G26" s="60">
        <f xml:space="preserve"> IFERROR(VLOOKUP(TBL_Rank[[#This Row],[Team Nr]],TBL_S2[[Nr 1]:[Nr 2]],5,FALSE), INDEX(TBL_S2[Nr 1], MATCH(TBL_Rank[[#This Row],[Team Nr]],TBL_S2[Nr 2],0)))</f>
        <v>2</v>
      </c>
      <c r="H26" s="53">
        <f xml:space="preserve"> IFERROR(VLOOKUP(TBL_Rank[[#This Row],[Team Nr]],TBL_S3[[Nr 1]:[Nr 2]],5,FALSE), INDEX(TBL_S3[Nr 1], MATCH(TBL_Rank[[#This Row],[Team Nr]],TBL_S3[Nr 2],0)))</f>
        <v>14</v>
      </c>
      <c r="I26" s="60">
        <f xml:space="preserve"> IFERROR(VLOOKUP(TBL_Rank[[#This Row],[Team Nr]],TBL_S4[[Nr 1]:[Nr 2]],5,FALSE), INDEX(TBL_S4[Nr 1], MATCH(TBL_Rank[[#This Row],[Team Nr]],TBL_S4[Nr 2],0)))</f>
        <v>13</v>
      </c>
      <c r="J26" s="60">
        <f xml:space="preserve"> IFERROR(VLOOKUP(TBL_Rank[[#This Row],[Team Nr]],TBL_S5[[Nr 1]:[Nr 2]],5,FALSE), INDEX(TBL_S5[Nr 1], MATCH(TBL_Rank[[#This Row],[Team Nr]],TBL_S5[Nr 2],0)))</f>
        <v>16</v>
      </c>
      <c r="K26" s="53">
        <f xml:space="preserve"> IFERROR(VLOOKUP(TBL_Rank[[#This Row],[Team Nr]],TBL_S6[[Nr 1]:[Nr 2]],5,FALSE), INDEX(TBL_S6[Nr 1], MATCH(TBL_Rank[[#This Row],[Team Nr]],TBL_S6[Nr 2],0)))</f>
        <v>10</v>
      </c>
      <c r="L26" s="60">
        <f xml:space="preserve"> IFERROR(VLOOKUP(TBL_Rank[[#This Row],[Team Nr]],TBL_S7[[Nr 1]:[Nr 2]],5,FALSE), INDEX(TBL_S7[Nr 1], MATCH(TBL_Rank[[#This Row],[Team Nr]],TBL_S7[Nr 2],0)))</f>
        <v>11</v>
      </c>
      <c r="M26" s="58">
        <f xml:space="preserve"> IFERROR(VLOOKUP(TBL_Rank[[#This Row],[Team Nr]],TBL_S8[[Nr 1]:[Nr 2]],5,FALSE), INDEX(TBL_S8[Nr 1], MATCH(TBL_Rank[[#This Row],[Team Nr]],TBL_S8[Nr 2],0)))</f>
        <v>1</v>
      </c>
      <c r="N26" s="20">
        <f xml:space="preserve"> IFERROR(VLOOKUP(TBL_Rank[[#This Row],[Team Naam]],TBL_S1[["Thuis" ploeg (1)]:[VP 2]],8,FALSE), VLOOKUP(TBL_Rank[[#This Row],[Team Naam]],TBL_S1[["Uit" ploeg (2)]:[VP 2]],7,FALSE))</f>
        <v>6.3900000000000006</v>
      </c>
      <c r="O26" s="23">
        <f xml:space="preserve"> IFERROR(VLOOKUP(TBL_Rank[[#This Row],[Team Naam]],TBL_S2[["Thuis" ploeg (1)]:[VP 2]],8,FALSE), VLOOKUP(TBL_Rank[[#This Row],[Team Naam]],TBL_S2[["Uit" ploeg (2)]:[VP 2]],7,FALSE))</f>
        <v>5.99</v>
      </c>
      <c r="P26" s="23">
        <f xml:space="preserve"> IFERROR(VLOOKUP(TBL_Rank[[#This Row],[Team Naam]],TBL_S3[["Thuis" ploeg (1)]:[VP 2]],8,FALSE), VLOOKUP(TBL_Rank[[#This Row],[Team Naam]],TBL_S3[["Uit" ploeg (2)]:[VP 2]],7,FALSE))</f>
        <v>2.1000000000000014</v>
      </c>
      <c r="Q26" s="23">
        <f xml:space="preserve"> IFERROR(VLOOKUP(TBL_Rank[[#This Row],[Team Naam]],TBL_S4[["Thuis" ploeg (1)]:[VP 2]],8,FALSE), VLOOKUP(TBL_Rank[[#This Row],[Team Naam]],TBL_S4[["Uit" ploeg (2)]:[VP 2]],7,FALSE))</f>
        <v>15.61</v>
      </c>
      <c r="R26" s="23">
        <f xml:space="preserve"> IFERROR(VLOOKUP(TBL_Rank[[#This Row],[Team Naam]],TBL_S5[["Thuis" ploeg (1)]:[VP 2]],8,FALSE), VLOOKUP(TBL_Rank[[#This Row],[Team Naam]],TBL_S5[["Uit" ploeg (2)]:[VP 2]],7,FALSE))</f>
        <v>1</v>
      </c>
      <c r="S26" s="23">
        <f xml:space="preserve"> IFERROR(VLOOKUP(TBL_Rank[[#This Row],[Team Naam]],TBL_S6[["Thuis" ploeg (1)]:[VP 2]],8,FALSE), VLOOKUP(TBL_Rank[[#This Row],[Team Naam]],TBL_S6[["Uit" ploeg (2)]:[VP 2]],7,FALSE))</f>
        <v>10</v>
      </c>
      <c r="T26" s="23">
        <f xml:space="preserve"> IFERROR(VLOOKUP(TBL_Rank[[#This Row],[Team Naam]],TBL_S7[["Thuis" ploeg (1)]:[VP 2]],8,FALSE), VLOOKUP(TBL_Rank[[#This Row],[Team Naam]],TBL_S7[["Uit" ploeg (2)]:[VP 2]],7,FALSE))</f>
        <v>0.67000000000000171</v>
      </c>
      <c r="U26" s="23">
        <f xml:space="preserve"> IFERROR(VLOOKUP(TBL_Rank[[#This Row],[Team Naam]],TBL_S8[["Thuis" ploeg (1)]:[VP 2]],8,FALSE), VLOOKUP(TBL_Rank[[#This Row],[Team Naam]],TBL_S8[["Uit" ploeg (2)]:[VP 2]],7,FALSE))</f>
        <v>0.21000000000000085</v>
      </c>
    </row>
    <row r="27" spans="2:21" ht="15" thickBot="1" x14ac:dyDescent="0.35">
      <c r="B27" s="62">
        <v>24</v>
      </c>
      <c r="C27" s="96">
        <v>13</v>
      </c>
      <c r="D27" s="98" t="str">
        <f xml:space="preserve"> VLOOKUP(TBL_Rank[[#This Row],[Team Nr]],TBL_Team[],2,FALSE)</f>
        <v>Beveren</v>
      </c>
      <c r="E27" s="86">
        <f xml:space="preserve"> SUM(TBL_Rank[[#This Row],[Speeldag 1]:[Speeldag 8]])</f>
        <v>34.85</v>
      </c>
      <c r="F27" s="65">
        <f xml:space="preserve"> IFERROR(VLOOKUP(TBL_Rank[[#This Row],[Team Nr]],TBL_S1[[Nr 1]:[Nr 2]],5,FALSE), INDEX(TBL_S1[Nr 1], MATCH(TBL_Rank[[#This Row],[Team Nr]],TBL_S1[Nr 2],0)))</f>
        <v>1</v>
      </c>
      <c r="G27" s="66">
        <f xml:space="preserve"> IFERROR(VLOOKUP(TBL_Rank[[#This Row],[Team Nr]],TBL_S2[[Nr 1]:[Nr 2]],5,FALSE), INDEX(TBL_S2[Nr 1], MATCH(TBL_Rank[[#This Row],[Team Nr]],TBL_S2[Nr 2],0)))</f>
        <v>9</v>
      </c>
      <c r="H27" s="67">
        <f xml:space="preserve"> IFERROR(VLOOKUP(TBL_Rank[[#This Row],[Team Nr]],TBL_S3[[Nr 1]:[Nr 2]],5,FALSE), INDEX(TBL_S3[Nr 1], MATCH(TBL_Rank[[#This Row],[Team Nr]],TBL_S3[Nr 2],0)))</f>
        <v>24</v>
      </c>
      <c r="I27" s="66">
        <f xml:space="preserve"> IFERROR(VLOOKUP(TBL_Rank[[#This Row],[Team Nr]],TBL_S4[[Nr 1]:[Nr 2]],5,FALSE), INDEX(TBL_S4[Nr 1], MATCH(TBL_Rank[[#This Row],[Team Nr]],TBL_S4[Nr 2],0)))</f>
        <v>22</v>
      </c>
      <c r="J27" s="66">
        <f xml:space="preserve"> IFERROR(VLOOKUP(TBL_Rank[[#This Row],[Team Nr]],TBL_S5[[Nr 1]:[Nr 2]],5,FALSE), INDEX(TBL_S5[Nr 1], MATCH(TBL_Rank[[#This Row],[Team Nr]],TBL_S5[Nr 2],0)))</f>
        <v>10</v>
      </c>
      <c r="K27" s="67">
        <f xml:space="preserve"> IFERROR(VLOOKUP(TBL_Rank[[#This Row],[Team Nr]],TBL_S6[[Nr 1]:[Nr 2]],5,FALSE), INDEX(TBL_S6[Nr 1], MATCH(TBL_Rank[[#This Row],[Team Nr]],TBL_S6[Nr 2],0)))</f>
        <v>15</v>
      </c>
      <c r="L27" s="60">
        <f xml:space="preserve"> IFERROR(VLOOKUP(TBL_Rank[[#This Row],[Team Nr]],TBL_S7[[Nr 1]:[Nr 2]],5,FALSE), INDEX(TBL_S7[Nr 1], MATCH(TBL_Rank[[#This Row],[Team Nr]],TBL_S7[Nr 2],0)))</f>
        <v>6</v>
      </c>
      <c r="M27" s="58">
        <f xml:space="preserve"> IFERROR(VLOOKUP(TBL_Rank[[#This Row],[Team Nr]],TBL_S8[[Nr 1]:[Nr 2]],5,FALSE), INDEX(TBL_S8[Nr 1], MATCH(TBL_Rank[[#This Row],[Team Nr]],TBL_S8[Nr 2],0)))</f>
        <v>21</v>
      </c>
      <c r="N27" s="20">
        <f xml:space="preserve"> IFERROR(VLOOKUP(TBL_Rank[[#This Row],[Team Naam]],TBL_S1[["Thuis" ploeg (1)]:[VP 2]],8,FALSE), VLOOKUP(TBL_Rank[[#This Row],[Team Naam]],TBL_S1[["Uit" ploeg (2)]:[VP 2]],7,FALSE))</f>
        <v>11.59</v>
      </c>
      <c r="O27" s="20">
        <f xml:space="preserve"> IFERROR(VLOOKUP(TBL_Rank[[#This Row],[Team Naam]],TBL_S2[["Thuis" ploeg (1)]:[VP 2]],8,FALSE), VLOOKUP(TBL_Rank[[#This Row],[Team Naam]],TBL_S2[["Uit" ploeg (2)]:[VP 2]],7,FALSE))</f>
        <v>0</v>
      </c>
      <c r="P27" s="20">
        <f xml:space="preserve"> IFERROR(VLOOKUP(TBL_Rank[[#This Row],[Team Naam]],TBL_S3[["Thuis" ploeg (1)]:[VP 2]],8,FALSE), VLOOKUP(TBL_Rank[[#This Row],[Team Naam]],TBL_S3[["Uit" ploeg (2)]:[VP 2]],7,FALSE))</f>
        <v>5.0600000000000005</v>
      </c>
      <c r="Q27" s="20">
        <f xml:space="preserve"> IFERROR(VLOOKUP(TBL_Rank[[#This Row],[Team Naam]],TBL_S4[["Thuis" ploeg (1)]:[VP 2]],8,FALSE), VLOOKUP(TBL_Rank[[#This Row],[Team Naam]],TBL_S4[["Uit" ploeg (2)]:[VP 2]],7,FALSE))</f>
        <v>4.3900000000000006</v>
      </c>
      <c r="R27" s="20">
        <f xml:space="preserve"> IFERROR(VLOOKUP(TBL_Rank[[#This Row],[Team Naam]],TBL_S5[["Thuis" ploeg (1)]:[VP 2]],8,FALSE), VLOOKUP(TBL_Rank[[#This Row],[Team Naam]],TBL_S5[["Uit" ploeg (2)]:[VP 2]],7,FALSE))</f>
        <v>4.7200000000000006</v>
      </c>
      <c r="S27" s="20">
        <f xml:space="preserve"> IFERROR(VLOOKUP(TBL_Rank[[#This Row],[Team Naam]],TBL_S6[["Thuis" ploeg (1)]:[VP 2]],8,FALSE), VLOOKUP(TBL_Rank[[#This Row],[Team Naam]],TBL_S6[["Uit" ploeg (2)]:[VP 2]],7,FALSE))</f>
        <v>2.1000000000000014</v>
      </c>
      <c r="T27" s="20">
        <f xml:space="preserve"> IFERROR(VLOOKUP(TBL_Rank[[#This Row],[Team Naam]],TBL_S7[["Thuis" ploeg (1)]:[VP 2]],8,FALSE), VLOOKUP(TBL_Rank[[#This Row],[Team Naam]],TBL_S7[["Uit" ploeg (2)]:[VP 2]],7,FALSE))</f>
        <v>1.5700000000000003</v>
      </c>
      <c r="U27" s="20">
        <f xml:space="preserve"> IFERROR(VLOOKUP(TBL_Rank[[#This Row],[Team Naam]],TBL_S8[["Thuis" ploeg (1)]:[VP 2]],8,FALSE), VLOOKUP(TBL_Rank[[#This Row],[Team Naam]],TBL_S8[["Uit" ploeg (2)]:[VP 2]],7,FALSE))</f>
        <v>5.42</v>
      </c>
    </row>
    <row r="31" spans="2:21" x14ac:dyDescent="0.3">
      <c r="D31" s="103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18FD5-DE15-43E0-9C84-979846D38624}">
  <dimension ref="B3:K18"/>
  <sheetViews>
    <sheetView workbookViewId="0">
      <selection activeCell="I9" sqref="I9"/>
    </sheetView>
  </sheetViews>
  <sheetFormatPr defaultColWidth="9.33203125" defaultRowHeight="14.4" x14ac:dyDescent="0.3"/>
  <cols>
    <col min="2" max="2" width="4.88671875" bestFit="1" customWidth="1"/>
    <col min="3" max="3" width="30.88671875" customWidth="1"/>
    <col min="4" max="4" width="2.88671875" bestFit="1" customWidth="1"/>
    <col min="5" max="5" width="30.88671875" customWidth="1"/>
    <col min="6" max="6" width="5.109375" bestFit="1" customWidth="1"/>
    <col min="7" max="8" width="6.5546875" bestFit="1" customWidth="1"/>
    <col min="9" max="9" width="8.88671875" bestFit="1" customWidth="1"/>
    <col min="10" max="11" width="5.33203125" bestFit="1" customWidth="1"/>
  </cols>
  <sheetData>
    <row r="3" spans="2:11" s="7" customFormat="1" ht="15.6" x14ac:dyDescent="0.3">
      <c r="B3" s="6" t="s">
        <v>384</v>
      </c>
      <c r="C3" s="6" t="s">
        <v>387</v>
      </c>
      <c r="D3" s="6" t="s">
        <v>5</v>
      </c>
      <c r="E3" s="6" t="s">
        <v>386</v>
      </c>
      <c r="F3" s="6" t="s">
        <v>385</v>
      </c>
      <c r="G3" s="21" t="s">
        <v>0</v>
      </c>
      <c r="H3" s="22" t="s">
        <v>1</v>
      </c>
      <c r="I3" s="49" t="s">
        <v>4</v>
      </c>
      <c r="J3" s="46" t="s">
        <v>2</v>
      </c>
      <c r="K3" s="46" t="s">
        <v>3</v>
      </c>
    </row>
    <row r="4" spans="2:11" s="7" customFormat="1" ht="15.6" x14ac:dyDescent="0.3">
      <c r="B4" s="73"/>
      <c r="C4" s="93" t="s">
        <v>426</v>
      </c>
      <c r="D4" s="75"/>
      <c r="E4" s="74"/>
      <c r="F4" s="73"/>
      <c r="G4" s="68"/>
      <c r="H4" s="69"/>
      <c r="I4" s="70"/>
      <c r="J4" s="71"/>
      <c r="K4" s="72"/>
    </row>
    <row r="5" spans="2:11" x14ac:dyDescent="0.3">
      <c r="B5" s="61">
        <v>9</v>
      </c>
      <c r="C5" s="2" t="str">
        <f>VLOOKUP(TBL_S8[[#This Row],[Nr 1]],TBL_Team[],2,FALSE)</f>
        <v>UAE</v>
      </c>
      <c r="D5" s="2" t="s">
        <v>6</v>
      </c>
      <c r="E5" s="2" t="str">
        <f>VLOOKUP(TBL_S8[[#This Row],[Nr 2]],TBL_Team[],2,FALSE)</f>
        <v>Riviera 4</v>
      </c>
      <c r="F5" s="61">
        <v>20</v>
      </c>
      <c r="G5" s="26">
        <v>50</v>
      </c>
      <c r="H5" s="27">
        <v>20</v>
      </c>
      <c r="I5" s="50">
        <f xml:space="preserve"> ABS(TBL_S8[[#This Row],[IMP 2]]-TBL_S8[[#This Row],[IMP 1]])</f>
        <v>30</v>
      </c>
      <c r="J5" s="47">
        <f xml:space="preserve"> IF(ISBLANK(TBL_S8[[#This Row],[IMP 1]]), "", IF(TBL_S8[[#This Row],[IMP 1]]&gt;TBL_S8[[#This Row],[IMP 2]], VLOOKUP(TBL_S8[[#This Row],[IMP Diff]],TBL_VP[], 2, TRUE), VLOOKUP(TBL_S8[[#This Row],[IMP Diff]],TBL_VP[], 3, TRUE)))</f>
        <v>16.23</v>
      </c>
      <c r="K5" s="48">
        <f xml:space="preserve"> IF(ISBLANK(TBL_S8[[#This Row],[IMP 2]]), "", IF(TBL_S8[[#This Row],[IMP 2]]&gt;TBL_S8[[#This Row],[IMP 1]], VLOOKUP(TBL_S8[[#This Row],[IMP Diff]],TBL_VP[], 2, TRUE), VLOOKUP(TBL_S8[[#This Row],[IMP Diff]],TBL_VP[], 3, TRUE)))</f>
        <v>3.7699999999999996</v>
      </c>
    </row>
    <row r="6" spans="2:11" ht="15.6" x14ac:dyDescent="0.3">
      <c r="B6" s="73"/>
      <c r="C6" s="93" t="s">
        <v>427</v>
      </c>
      <c r="D6" s="75"/>
      <c r="E6" s="74"/>
      <c r="F6" s="73"/>
      <c r="G6" s="68"/>
      <c r="H6" s="69"/>
      <c r="I6" s="70"/>
      <c r="J6" s="71"/>
      <c r="K6" s="72"/>
    </row>
    <row r="7" spans="2:11" x14ac:dyDescent="0.3">
      <c r="B7" s="61">
        <v>5</v>
      </c>
      <c r="C7" s="2" t="str">
        <f>VLOOKUP(TBL_S8[[#This Row],[Nr 1]],TBL_Team[],2,FALSE)</f>
        <v>Riviera 1</v>
      </c>
      <c r="D7" s="2" t="s">
        <v>6</v>
      </c>
      <c r="E7" s="2" t="str">
        <f>VLOOKUP(TBL_S8[[#This Row],[Nr 2]],TBL_Team[],2,FALSE)</f>
        <v>Squeeze 1&amp;2</v>
      </c>
      <c r="F7" s="61">
        <v>4</v>
      </c>
      <c r="G7" s="26">
        <v>66</v>
      </c>
      <c r="H7" s="27">
        <v>53</v>
      </c>
      <c r="I7" s="50">
        <f xml:space="preserve"> ABS(TBL_S8[[#This Row],[IMP 2]]-TBL_S8[[#This Row],[IMP 1]])</f>
        <v>13</v>
      </c>
      <c r="J7" s="47">
        <f xml:space="preserve"> IF(ISBLANK(TBL_S8[[#This Row],[IMP 1]]), "", IF(TBL_S8[[#This Row],[IMP 1]]&gt;TBL_S8[[#This Row],[IMP 2]], VLOOKUP(TBL_S8[[#This Row],[IMP Diff]],TBL_VP[], 2, TRUE), VLOOKUP(TBL_S8[[#This Row],[IMP Diff]],TBL_VP[], 3, TRUE)))</f>
        <v>13.2</v>
      </c>
      <c r="K7" s="48">
        <f xml:space="preserve"> IF(ISBLANK(TBL_S8[[#This Row],[IMP 2]]), "", IF(TBL_S8[[#This Row],[IMP 2]]&gt;TBL_S8[[#This Row],[IMP 1]], VLOOKUP(TBL_S8[[#This Row],[IMP Diff]],TBL_VP[], 2, TRUE), VLOOKUP(TBL_S8[[#This Row],[IMP Diff]],TBL_VP[], 3, TRUE)))</f>
        <v>6.8000000000000007</v>
      </c>
    </row>
    <row r="8" spans="2:11" ht="15.6" x14ac:dyDescent="0.3">
      <c r="B8" s="73"/>
      <c r="C8" s="93" t="s">
        <v>412</v>
      </c>
      <c r="D8" s="73"/>
      <c r="E8" s="92"/>
      <c r="F8" s="73"/>
      <c r="G8" s="76"/>
      <c r="H8" s="77"/>
      <c r="I8" s="78"/>
      <c r="J8" s="79"/>
      <c r="K8" s="80"/>
    </row>
    <row r="9" spans="2:11" x14ac:dyDescent="0.3">
      <c r="B9" s="61">
        <v>7</v>
      </c>
      <c r="C9" s="2" t="str">
        <f>VLOOKUP(TBL_S8[[#This Row],[Nr 1]],TBL_Team[],2,FALSE)</f>
        <v>Merelbeke</v>
      </c>
      <c r="D9" s="2" t="s">
        <v>6</v>
      </c>
      <c r="E9" s="2" t="str">
        <f>VLOOKUP(TBL_S8[[#This Row],[Nr 2]],TBL_Team[],2,FALSE)</f>
        <v>Begijntje 1</v>
      </c>
      <c r="F9" s="61">
        <v>23</v>
      </c>
      <c r="G9" s="26">
        <v>57</v>
      </c>
      <c r="H9" s="27">
        <v>27</v>
      </c>
      <c r="I9" s="50">
        <f xml:space="preserve"> ABS(TBL_S8[[#This Row],[IMP 2]]-TBL_S8[[#This Row],[IMP 1]])</f>
        <v>30</v>
      </c>
      <c r="J9" s="47">
        <f xml:space="preserve"> IF(ISBLANK(TBL_S8[[#This Row],[IMP 1]]), "", IF(TBL_S8[[#This Row],[IMP 1]]&gt;TBL_S8[[#This Row],[IMP 2]], VLOOKUP(TBL_S8[[#This Row],[IMP Diff]],TBL_VP[], 2, TRUE), VLOOKUP(TBL_S8[[#This Row],[IMP Diff]],TBL_VP[], 3, TRUE)))</f>
        <v>16.23</v>
      </c>
      <c r="K9" s="48">
        <f xml:space="preserve"> IF(ISBLANK(TBL_S8[[#This Row],[IMP 2]]), "", IF(TBL_S8[[#This Row],[IMP 2]]&gt;TBL_S8[[#This Row],[IMP 1]], VLOOKUP(TBL_S8[[#This Row],[IMP Diff]],TBL_VP[], 2, TRUE), VLOOKUP(TBL_S8[[#This Row],[IMP Diff]],TBL_VP[], 3, TRUE)))</f>
        <v>3.7699999999999996</v>
      </c>
    </row>
    <row r="10" spans="2:11" x14ac:dyDescent="0.3">
      <c r="B10" s="61">
        <v>12</v>
      </c>
      <c r="C10" s="2" t="str">
        <f>VLOOKUP(TBL_S8[[#This Row],[Nr 1]],TBL_Team[],2,FALSE)</f>
        <v>we “zien” mekaar nog wel</v>
      </c>
      <c r="D10" s="2" t="s">
        <v>6</v>
      </c>
      <c r="E10" s="3" t="str">
        <f>VLOOKUP(TBL_S8[[#This Row],[Nr 2]],TBL_Team[],2,FALSE)</f>
        <v>Riviera 3</v>
      </c>
      <c r="F10" s="61">
        <v>3</v>
      </c>
      <c r="G10" s="26">
        <v>23</v>
      </c>
      <c r="H10" s="27">
        <v>77</v>
      </c>
      <c r="I10" s="50">
        <f xml:space="preserve"> ABS(TBL_S8[[#This Row],[IMP 2]]-TBL_S8[[#This Row],[IMP 1]])</f>
        <v>54</v>
      </c>
      <c r="J10" s="47">
        <f xml:space="preserve"> IF(ISBLANK(TBL_S8[[#This Row],[IMP 1]]), "", IF(TBL_S8[[#This Row],[IMP 1]]&gt;TBL_S8[[#This Row],[IMP 2]], VLOOKUP(TBL_S8[[#This Row],[IMP Diff]],TBL_VP[], 2, TRUE), VLOOKUP(TBL_S8[[#This Row],[IMP Diff]],TBL_VP[], 3, TRUE)))</f>
        <v>1</v>
      </c>
      <c r="K10" s="48">
        <f xml:space="preserve"> IF(ISBLANK(TBL_S8[[#This Row],[IMP 2]]), "", IF(TBL_S8[[#This Row],[IMP 2]]&gt;TBL_S8[[#This Row],[IMP 1]], VLOOKUP(TBL_S8[[#This Row],[IMP Diff]],TBL_VP[], 2, TRUE), VLOOKUP(TBL_S8[[#This Row],[IMP Diff]],TBL_VP[], 3, TRUE)))</f>
        <v>19</v>
      </c>
    </row>
    <row r="11" spans="2:11" x14ac:dyDescent="0.3">
      <c r="B11" s="61">
        <v>17</v>
      </c>
      <c r="C11" s="3" t="str">
        <f>VLOOKUP(TBL_S8[[#This Row],[Nr 1]],TBL_Team[],2,FALSE)</f>
        <v>Forum 1</v>
      </c>
      <c r="D11" s="2" t="s">
        <v>6</v>
      </c>
      <c r="E11" s="3" t="str">
        <f>VLOOKUP(TBL_S8[[#This Row],[Nr 2]],TBL_Team[],2,FALSE)</f>
        <v>Boeckenberg 1</v>
      </c>
      <c r="F11" s="61">
        <v>14</v>
      </c>
      <c r="G11" s="26">
        <v>34</v>
      </c>
      <c r="H11" s="27">
        <v>17</v>
      </c>
      <c r="I11" s="51">
        <f xml:space="preserve"> ABS(TBL_S8[[#This Row],[IMP 2]]-TBL_S8[[#This Row],[IMP 1]])</f>
        <v>17</v>
      </c>
      <c r="J11" s="47">
        <f xml:space="preserve"> IF(ISBLANK(TBL_S8[[#This Row],[IMP 1]]), "", IF(TBL_S8[[#This Row],[IMP 1]]&gt;TBL_S8[[#This Row],[IMP 2]], VLOOKUP(TBL_S8[[#This Row],[IMP Diff]],TBL_VP[], 2, TRUE), VLOOKUP(TBL_S8[[#This Row],[IMP Diff]],TBL_VP[], 3, TRUE)))</f>
        <v>14.01</v>
      </c>
      <c r="K11" s="48">
        <f xml:space="preserve"> IF(ISBLANK(TBL_S8[[#This Row],[IMP 2]]), "", IF(TBL_S8[[#This Row],[IMP 2]]&gt;TBL_S8[[#This Row],[IMP 1]], VLOOKUP(TBL_S8[[#This Row],[IMP Diff]],TBL_VP[], 2, TRUE), VLOOKUP(TBL_S8[[#This Row],[IMP Diff]],TBL_VP[], 3, TRUE)))</f>
        <v>5.99</v>
      </c>
    </row>
    <row r="12" spans="2:11" x14ac:dyDescent="0.3">
      <c r="B12" s="61">
        <v>24</v>
      </c>
      <c r="C12" s="3" t="str">
        <f>VLOOKUP(TBL_S8[[#This Row],[Nr 1]],TBL_Team[],2,FALSE)</f>
        <v>Pieterman 2</v>
      </c>
      <c r="D12" s="2" t="s">
        <v>6</v>
      </c>
      <c r="E12" s="3" t="str">
        <f>VLOOKUP(TBL_S8[[#This Row],[Nr 2]],TBL_Team[],2,FALSE)</f>
        <v>Westrand 2</v>
      </c>
      <c r="F12" s="61">
        <v>19</v>
      </c>
      <c r="G12" s="26">
        <v>80</v>
      </c>
      <c r="H12" s="27">
        <v>16</v>
      </c>
      <c r="I12" s="51">
        <f xml:space="preserve"> ABS(TBL_S8[[#This Row],[IMP 2]]-TBL_S8[[#This Row],[IMP 1]])</f>
        <v>64</v>
      </c>
      <c r="J12" s="47">
        <f xml:space="preserve"> IF(ISBLANK(TBL_S8[[#This Row],[IMP 1]]), "", IF(TBL_S8[[#This Row],[IMP 1]]&gt;TBL_S8[[#This Row],[IMP 2]], VLOOKUP(TBL_S8[[#This Row],[IMP Diff]],TBL_VP[], 2, TRUE), VLOOKUP(TBL_S8[[#This Row],[IMP Diff]],TBL_VP[], 3, TRUE)))</f>
        <v>19.79</v>
      </c>
      <c r="K12" s="48">
        <f xml:space="preserve"> IF(ISBLANK(TBL_S8[[#This Row],[IMP 2]]), "", IF(TBL_S8[[#This Row],[IMP 2]]&gt;TBL_S8[[#This Row],[IMP 1]], VLOOKUP(TBL_S8[[#This Row],[IMP Diff]],TBL_VP[], 2, TRUE), VLOOKUP(TBL_S8[[#This Row],[IMP Diff]],TBL_VP[], 3, TRUE)))</f>
        <v>0.21000000000000085</v>
      </c>
    </row>
    <row r="13" spans="2:11" x14ac:dyDescent="0.3">
      <c r="B13" s="61">
        <v>2</v>
      </c>
      <c r="C13" s="3" t="str">
        <f>VLOOKUP(TBL_S8[[#This Row],[Nr 1]],TBL_Team[],2,FALSE)</f>
        <v>Pieterman 3</v>
      </c>
      <c r="D13" s="2"/>
      <c r="E13" s="3" t="str">
        <f>VLOOKUP(TBL_S8[[#This Row],[Nr 2]],TBL_Team[],2,FALSE)</f>
        <v>Sandeman 1</v>
      </c>
      <c r="F13" s="61">
        <v>18</v>
      </c>
      <c r="G13" s="26">
        <v>60</v>
      </c>
      <c r="H13" s="27">
        <v>47</v>
      </c>
      <c r="I13" s="51">
        <f xml:space="preserve"> ABS(TBL_S8[[#This Row],[IMP 2]]-TBL_S8[[#This Row],[IMP 1]])</f>
        <v>13</v>
      </c>
      <c r="J13" s="81">
        <f xml:space="preserve"> IF(ISBLANK(TBL_S8[[#This Row],[IMP 1]]), "", IF(TBL_S8[[#This Row],[IMP 1]]&gt;TBL_S8[[#This Row],[IMP 2]], VLOOKUP(TBL_S8[[#This Row],[IMP Diff]],TBL_VP[], 2, TRUE), VLOOKUP(TBL_S8[[#This Row],[IMP Diff]],TBL_VP[], 3, TRUE)))</f>
        <v>13.2</v>
      </c>
      <c r="K13" s="48">
        <f xml:space="preserve"> IF(ISBLANK(TBL_S8[[#This Row],[IMP 2]]), "", IF(TBL_S8[[#This Row],[IMP 2]]&gt;TBL_S8[[#This Row],[IMP 1]], VLOOKUP(TBL_S8[[#This Row],[IMP Diff]],TBL_VP[], 2, TRUE), VLOOKUP(TBL_S8[[#This Row],[IMP Diff]],TBL_VP[], 3, TRUE)))</f>
        <v>6.8000000000000007</v>
      </c>
    </row>
    <row r="14" spans="2:11" x14ac:dyDescent="0.3">
      <c r="B14" s="61">
        <v>11</v>
      </c>
      <c r="C14" s="2" t="str">
        <f>VLOOKUP(TBL_S8[[#This Row],[Nr 1]],TBL_Team[],2,FALSE)</f>
        <v>Waregem 1</v>
      </c>
      <c r="D14" s="2" t="s">
        <v>6</v>
      </c>
      <c r="E14" s="3" t="str">
        <f>VLOOKUP(TBL_S8[[#This Row],[Nr 2]],TBL_Team[],2,FALSE)</f>
        <v>Westrand 1</v>
      </c>
      <c r="F14" s="61">
        <v>6</v>
      </c>
      <c r="G14" s="26">
        <v>36</v>
      </c>
      <c r="H14" s="27">
        <v>23</v>
      </c>
      <c r="I14" s="50">
        <f xml:space="preserve"> ABS(TBL_S8[[#This Row],[IMP 2]]-TBL_S8[[#This Row],[IMP 1]])</f>
        <v>13</v>
      </c>
      <c r="J14" s="47">
        <f xml:space="preserve"> IF(ISBLANK(TBL_S8[[#This Row],[IMP 1]]), "", IF(TBL_S8[[#This Row],[IMP 1]]&gt;TBL_S8[[#This Row],[IMP 2]], VLOOKUP(TBL_S8[[#This Row],[IMP Diff]],TBL_VP[], 2, TRUE), VLOOKUP(TBL_S8[[#This Row],[IMP Diff]],TBL_VP[], 3, TRUE)))</f>
        <v>13.2</v>
      </c>
      <c r="K14" s="48">
        <f xml:space="preserve"> IF(ISBLANK(TBL_S8[[#This Row],[IMP 2]]), "", IF(TBL_S8[[#This Row],[IMP 2]]&gt;TBL_S8[[#This Row],[IMP 1]], VLOOKUP(TBL_S8[[#This Row],[IMP Diff]],TBL_VP[], 2, TRUE), VLOOKUP(TBL_S8[[#This Row],[IMP Diff]],TBL_VP[], 3, TRUE)))</f>
        <v>6.8000000000000007</v>
      </c>
    </row>
    <row r="15" spans="2:11" x14ac:dyDescent="0.3">
      <c r="B15" s="61">
        <v>16</v>
      </c>
      <c r="C15" s="2" t="str">
        <f>VLOOKUP(TBL_S8[[#This Row],[Nr 1]],TBL_Team[],2,FALSE)</f>
        <v>P1</v>
      </c>
      <c r="D15" s="2" t="s">
        <v>6</v>
      </c>
      <c r="E15" s="3" t="str">
        <f>VLOOKUP(TBL_S8[[#This Row],[Nr 2]],TBL_Team[],2,FALSE)</f>
        <v>Boeckenberg 3</v>
      </c>
      <c r="F15" s="61">
        <v>15</v>
      </c>
      <c r="G15" s="26">
        <v>36</v>
      </c>
      <c r="H15" s="27">
        <v>59</v>
      </c>
      <c r="I15" s="50">
        <f xml:space="preserve"> ABS(TBL_S8[[#This Row],[IMP 2]]-TBL_S8[[#This Row],[IMP 1]])</f>
        <v>23</v>
      </c>
      <c r="J15" s="47">
        <f xml:space="preserve"> IF(ISBLANK(TBL_S8[[#This Row],[IMP 1]]), "", IF(TBL_S8[[#This Row],[IMP 1]]&gt;TBL_S8[[#This Row],[IMP 2]], VLOOKUP(TBL_S8[[#This Row],[IMP Diff]],TBL_VP[], 2, TRUE), VLOOKUP(TBL_S8[[#This Row],[IMP Diff]],TBL_VP[], 3, TRUE)))</f>
        <v>4.8900000000000006</v>
      </c>
      <c r="K15" s="48">
        <f xml:space="preserve"> IF(ISBLANK(TBL_S8[[#This Row],[IMP 2]]), "", IF(TBL_S8[[#This Row],[IMP 2]]&gt;TBL_S8[[#This Row],[IMP 1]], VLOOKUP(TBL_S8[[#This Row],[IMP Diff]],TBL_VP[], 2, TRUE), VLOOKUP(TBL_S8[[#This Row],[IMP Diff]],TBL_VP[], 3, TRUE)))</f>
        <v>15.11</v>
      </c>
    </row>
    <row r="16" spans="2:11" x14ac:dyDescent="0.3">
      <c r="B16" s="61">
        <v>8</v>
      </c>
      <c r="C16" s="2" t="str">
        <f>VLOOKUP(TBL_S8[[#This Row],[Nr 1]],TBL_Team[],2,FALSE)</f>
        <v>DUA</v>
      </c>
      <c r="D16" s="2" t="s">
        <v>6</v>
      </c>
      <c r="E16" s="3" t="str">
        <f>VLOOKUP(TBL_S8[[#This Row],[Nr 2]],TBL_Team[],2,FALSE)</f>
        <v>Aarsele 1</v>
      </c>
      <c r="F16" s="61">
        <v>10</v>
      </c>
      <c r="G16" s="26">
        <v>60</v>
      </c>
      <c r="H16" s="27">
        <v>28</v>
      </c>
      <c r="I16" s="50">
        <f xml:space="preserve"> ABS(TBL_S8[[#This Row],[IMP 2]]-TBL_S8[[#This Row],[IMP 1]])</f>
        <v>32</v>
      </c>
      <c r="J16" s="47">
        <f xml:space="preserve"> IF(ISBLANK(TBL_S8[[#This Row],[IMP 1]]), "", IF(TBL_S8[[#This Row],[IMP 1]]&gt;TBL_S8[[#This Row],[IMP 2]], VLOOKUP(TBL_S8[[#This Row],[IMP Diff]],TBL_VP[], 2, TRUE), VLOOKUP(TBL_S8[[#This Row],[IMP Diff]],TBL_VP[], 3, TRUE)))</f>
        <v>16.52</v>
      </c>
      <c r="K16" s="48">
        <f xml:space="preserve"> IF(ISBLANK(TBL_S8[[#This Row],[IMP 2]]), "", IF(TBL_S8[[#This Row],[IMP 2]]&gt;TBL_S8[[#This Row],[IMP 1]], VLOOKUP(TBL_S8[[#This Row],[IMP Diff]],TBL_VP[], 2, TRUE), VLOOKUP(TBL_S8[[#This Row],[IMP Diff]],TBL_VP[], 3, TRUE)))</f>
        <v>3.4800000000000004</v>
      </c>
    </row>
    <row r="17" spans="2:11" x14ac:dyDescent="0.3">
      <c r="B17" s="61">
        <v>21</v>
      </c>
      <c r="C17" s="2" t="str">
        <f>VLOOKUP(TBL_S8[[#This Row],[Nr 1]],TBL_Team[],2,FALSE)</f>
        <v>Riviera 5.1</v>
      </c>
      <c r="D17" s="2" t="s">
        <v>6</v>
      </c>
      <c r="E17" s="2" t="str">
        <f>VLOOKUP(TBL_S8[[#This Row],[Nr 2]],TBL_Team[],2,FALSE)</f>
        <v>Beveren</v>
      </c>
      <c r="F17" s="61">
        <v>13</v>
      </c>
      <c r="G17" s="26">
        <v>63</v>
      </c>
      <c r="H17" s="27">
        <v>43</v>
      </c>
      <c r="I17" s="50">
        <f xml:space="preserve"> ABS(TBL_S8[[#This Row],[IMP 2]]-TBL_S8[[#This Row],[IMP 1]])</f>
        <v>20</v>
      </c>
      <c r="J17" s="47">
        <f xml:space="preserve"> IF(ISBLANK(TBL_S8[[#This Row],[IMP 1]]), "", IF(TBL_S8[[#This Row],[IMP 1]]&gt;TBL_S8[[#This Row],[IMP 2]], VLOOKUP(TBL_S8[[#This Row],[IMP Diff]],TBL_VP[], 2, TRUE), VLOOKUP(TBL_S8[[#This Row],[IMP Diff]],TBL_VP[], 3, TRUE)))</f>
        <v>14.58</v>
      </c>
      <c r="K17" s="48">
        <f xml:space="preserve"> IF(ISBLANK(TBL_S8[[#This Row],[IMP 2]]), "", IF(TBL_S8[[#This Row],[IMP 2]]&gt;TBL_S8[[#This Row],[IMP 1]], VLOOKUP(TBL_S8[[#This Row],[IMP Diff]],TBL_VP[], 2, TRUE), VLOOKUP(TBL_S8[[#This Row],[IMP Diff]],TBL_VP[], 3, TRUE)))</f>
        <v>5.42</v>
      </c>
    </row>
    <row r="18" spans="2:11" x14ac:dyDescent="0.3">
      <c r="B18" s="61">
        <v>1</v>
      </c>
      <c r="C18" s="2" t="str">
        <f>VLOOKUP(TBL_S8[[#This Row],[Nr 1]],TBL_Team[],2,FALSE)</f>
        <v>De Bierpruvers</v>
      </c>
      <c r="D18" s="2" t="s">
        <v>6</v>
      </c>
      <c r="E18" s="2" t="str">
        <f>VLOOKUP(TBL_S8[[#This Row],[Nr 2]],TBL_Team[],2,FALSE)</f>
        <v>Riviera 5.2</v>
      </c>
      <c r="F18" s="61">
        <v>22</v>
      </c>
      <c r="G18" s="26">
        <v>84</v>
      </c>
      <c r="H18" s="27">
        <v>20</v>
      </c>
      <c r="I18" s="50">
        <f xml:space="preserve"> ABS(TBL_S8[[#This Row],[IMP 2]]-TBL_S8[[#This Row],[IMP 1]])</f>
        <v>64</v>
      </c>
      <c r="J18" s="47">
        <f xml:space="preserve"> IF(ISBLANK(TBL_S8[[#This Row],[IMP 1]]), "", IF(TBL_S8[[#This Row],[IMP 1]]&gt;TBL_S8[[#This Row],[IMP 2]], VLOOKUP(TBL_S8[[#This Row],[IMP Diff]],TBL_VP[], 2, TRUE), VLOOKUP(TBL_S8[[#This Row],[IMP Diff]],TBL_VP[], 3, TRUE)))</f>
        <v>19.79</v>
      </c>
      <c r="K18" s="48">
        <f xml:space="preserve"> IF(ISBLANK(TBL_S8[[#This Row],[IMP 2]]), "", IF(TBL_S8[[#This Row],[IMP 2]]&gt;TBL_S8[[#This Row],[IMP 1]], VLOOKUP(TBL_S8[[#This Row],[IMP Diff]],TBL_VP[], 2, TRUE), VLOOKUP(TBL_S8[[#This Row],[IMP Diff]],TBL_VP[], 3, TRUE)))</f>
        <v>0.21000000000000085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96D88-2BF7-4BC7-90AD-ED37597987E5}">
  <dimension ref="B3:K17"/>
  <sheetViews>
    <sheetView workbookViewId="0">
      <selection activeCell="K4" sqref="K4"/>
    </sheetView>
  </sheetViews>
  <sheetFormatPr defaultColWidth="9.33203125" defaultRowHeight="14.4" x14ac:dyDescent="0.3"/>
  <cols>
    <col min="2" max="2" width="4.88671875" bestFit="1" customWidth="1"/>
    <col min="3" max="3" width="30.88671875" customWidth="1"/>
    <col min="4" max="4" width="2.88671875" bestFit="1" customWidth="1"/>
    <col min="5" max="5" width="30.88671875" customWidth="1"/>
    <col min="6" max="6" width="4.88671875" bestFit="1" customWidth="1"/>
    <col min="7" max="8" width="6.33203125" bestFit="1" customWidth="1"/>
    <col min="9" max="9" width="8.5546875" bestFit="1" customWidth="1"/>
    <col min="10" max="11" width="6" bestFit="1" customWidth="1"/>
  </cols>
  <sheetData>
    <row r="3" spans="2:11" s="7" customFormat="1" ht="15.6" x14ac:dyDescent="0.3">
      <c r="B3" s="6" t="s">
        <v>384</v>
      </c>
      <c r="C3" s="6" t="s">
        <v>387</v>
      </c>
      <c r="D3" s="6" t="s">
        <v>5</v>
      </c>
      <c r="E3" s="6" t="s">
        <v>386</v>
      </c>
      <c r="F3" s="6" t="s">
        <v>385</v>
      </c>
      <c r="G3" s="21" t="s">
        <v>0</v>
      </c>
      <c r="H3" s="22" t="s">
        <v>1</v>
      </c>
      <c r="I3" s="49" t="s">
        <v>4</v>
      </c>
      <c r="J3" s="46" t="s">
        <v>2</v>
      </c>
      <c r="K3" s="46" t="s">
        <v>3</v>
      </c>
    </row>
    <row r="4" spans="2:11" s="7" customFormat="1" ht="15.6" x14ac:dyDescent="0.3">
      <c r="B4" s="73"/>
      <c r="C4" s="93" t="s">
        <v>418</v>
      </c>
      <c r="D4" s="75"/>
      <c r="E4" s="74"/>
      <c r="F4" s="73"/>
      <c r="G4" s="68"/>
      <c r="H4" s="69"/>
      <c r="I4" s="70"/>
      <c r="J4" s="71"/>
      <c r="K4" s="72"/>
    </row>
    <row r="5" spans="2:11" x14ac:dyDescent="0.3">
      <c r="B5" s="61">
        <v>9</v>
      </c>
      <c r="C5" s="2" t="str">
        <f>VLOOKUP(TBL_S7[[#This Row],[Nr 1]],TBL_Team[],2,FALSE)</f>
        <v>UAE</v>
      </c>
      <c r="D5" s="2" t="s">
        <v>6</v>
      </c>
      <c r="E5" s="2" t="str">
        <f>VLOOKUP(TBL_S7[[#This Row],[Nr 2]],TBL_Team[],2,FALSE)</f>
        <v>Riviera 1</v>
      </c>
      <c r="F5" s="61">
        <v>5</v>
      </c>
      <c r="G5" s="26">
        <v>52</v>
      </c>
      <c r="H5" s="27">
        <v>15</v>
      </c>
      <c r="I5" s="50">
        <f xml:space="preserve"> ABS(TBL_S7[[#This Row],[IMP 2]]-TBL_S7[[#This Row],[IMP 1]])</f>
        <v>37</v>
      </c>
      <c r="J5" s="47">
        <f xml:space="preserve"> IF(ISBLANK(TBL_S7[[#This Row],[IMP 1]]), "", IF(TBL_S7[[#This Row],[IMP 1]]&gt;TBL_S7[[#This Row],[IMP 2]], VLOOKUP(TBL_S7[[#This Row],[IMP Diff]],TBL_VP[], 2, TRUE), VLOOKUP(TBL_S7[[#This Row],[IMP Diff]],TBL_VP[], 3, TRUE)))</f>
        <v>17.190000000000001</v>
      </c>
      <c r="K5" s="48">
        <f xml:space="preserve"> IF(ISBLANK(TBL_S7[[#This Row],[IMP 2]]), "", IF(TBL_S7[[#This Row],[IMP 2]]&gt;TBL_S7[[#This Row],[IMP 1]], VLOOKUP(TBL_S7[[#This Row],[IMP Diff]],TBL_VP[], 2, TRUE), VLOOKUP(TBL_S7[[#This Row],[IMP Diff]],TBL_VP[], 3, TRUE)))</f>
        <v>2.8099999999999987</v>
      </c>
    </row>
    <row r="6" spans="2:11" x14ac:dyDescent="0.3">
      <c r="B6" s="61">
        <v>4</v>
      </c>
      <c r="C6" s="2" t="str">
        <f>VLOOKUP(TBL_S7[[#This Row],[Nr 1]],TBL_Team[],2,FALSE)</f>
        <v>Squeeze 1&amp;2</v>
      </c>
      <c r="D6" s="2" t="s">
        <v>6</v>
      </c>
      <c r="E6" s="2" t="str">
        <f>VLOOKUP(TBL_S7[[#This Row],[Nr 2]],TBL_Team[],2,FALSE)</f>
        <v>Riviera 4</v>
      </c>
      <c r="F6" s="61">
        <v>20</v>
      </c>
      <c r="G6" s="26">
        <v>32</v>
      </c>
      <c r="H6" s="27">
        <v>47</v>
      </c>
      <c r="I6" s="50">
        <f xml:space="preserve"> ABS(TBL_S7[[#This Row],[IMP 2]]-TBL_S7[[#This Row],[IMP 1]])</f>
        <v>15</v>
      </c>
      <c r="J6" s="47">
        <f xml:space="preserve"> IF(ISBLANK(TBL_S7[[#This Row],[IMP 1]]), "", IF(TBL_S7[[#This Row],[IMP 1]]&gt;TBL_S7[[#This Row],[IMP 2]], VLOOKUP(TBL_S7[[#This Row],[IMP Diff]],TBL_VP[], 2, TRUE), VLOOKUP(TBL_S7[[#This Row],[IMP Diff]],TBL_VP[], 3, TRUE)))</f>
        <v>6.3900000000000006</v>
      </c>
      <c r="K6" s="48">
        <f xml:space="preserve"> IF(ISBLANK(TBL_S7[[#This Row],[IMP 2]]), "", IF(TBL_S7[[#This Row],[IMP 2]]&gt;TBL_S7[[#This Row],[IMP 1]], VLOOKUP(TBL_S7[[#This Row],[IMP Diff]],TBL_VP[], 2, TRUE), VLOOKUP(TBL_S7[[#This Row],[IMP Diff]],TBL_VP[], 3, TRUE)))</f>
        <v>13.61</v>
      </c>
    </row>
    <row r="7" spans="2:11" ht="15.6" x14ac:dyDescent="0.3">
      <c r="B7" s="73"/>
      <c r="C7" s="93" t="s">
        <v>412</v>
      </c>
      <c r="D7" s="73"/>
      <c r="E7" s="92"/>
      <c r="F7" s="73"/>
      <c r="G7" s="76"/>
      <c r="H7" s="77"/>
      <c r="I7" s="78"/>
      <c r="J7" s="79"/>
      <c r="K7" s="80"/>
    </row>
    <row r="8" spans="2:11" x14ac:dyDescent="0.3">
      <c r="B8" s="61">
        <v>23</v>
      </c>
      <c r="C8" s="2" t="str">
        <f>VLOOKUP(TBL_S7[[#This Row],[Nr 1]],TBL_Team[],2,FALSE)</f>
        <v>Begijntje 1</v>
      </c>
      <c r="D8" s="2" t="s">
        <v>6</v>
      </c>
      <c r="E8" s="2" t="str">
        <f>VLOOKUP(TBL_S7[[#This Row],[Nr 2]],TBL_Team[],2,FALSE)</f>
        <v>we “zien” mekaar nog wel</v>
      </c>
      <c r="F8" s="61">
        <v>12</v>
      </c>
      <c r="G8" s="26">
        <f xml:space="preserve"> 28+14</f>
        <v>42</v>
      </c>
      <c r="H8" s="27">
        <f xml:space="preserve"> 20+25</f>
        <v>45</v>
      </c>
      <c r="I8" s="50">
        <f xml:space="preserve"> ABS(TBL_S7[[#This Row],[IMP 2]]-TBL_S7[[#This Row],[IMP 1]])</f>
        <v>3</v>
      </c>
      <c r="J8" s="47">
        <f xml:space="preserve"> IF(ISBLANK(TBL_S7[[#This Row],[IMP 1]]), "", IF(TBL_S7[[#This Row],[IMP 1]]&gt;TBL_S7[[#This Row],[IMP 2]], VLOOKUP(TBL_S7[[#This Row],[IMP Diff]],TBL_VP[], 2, TRUE), VLOOKUP(TBL_S7[[#This Row],[IMP Diff]],TBL_VP[], 3, TRUE)))</f>
        <v>9.18</v>
      </c>
      <c r="K8" s="48">
        <f xml:space="preserve"> IF(ISBLANK(TBL_S7[[#This Row],[IMP 2]]), "", IF(TBL_S7[[#This Row],[IMP 2]]&gt;TBL_S7[[#This Row],[IMP 1]], VLOOKUP(TBL_S7[[#This Row],[IMP Diff]],TBL_VP[], 2, TRUE), VLOOKUP(TBL_S7[[#This Row],[IMP Diff]],TBL_VP[], 3, TRUE)))</f>
        <v>10.82</v>
      </c>
    </row>
    <row r="9" spans="2:11" x14ac:dyDescent="0.3">
      <c r="B9" s="61">
        <v>7</v>
      </c>
      <c r="C9" s="2" t="str">
        <f>VLOOKUP(TBL_S7[[#This Row],[Nr 1]],TBL_Team[],2,FALSE)</f>
        <v>Merelbeke</v>
      </c>
      <c r="D9" s="2" t="s">
        <v>6</v>
      </c>
      <c r="E9" s="3" t="str">
        <f>VLOOKUP(TBL_S7[[#This Row],[Nr 2]],TBL_Team[],2,FALSE)</f>
        <v>Pieterman 3</v>
      </c>
      <c r="F9" s="61">
        <v>2</v>
      </c>
      <c r="G9" s="26">
        <f>49+40</f>
        <v>89</v>
      </c>
      <c r="H9" s="27">
        <f>13+10</f>
        <v>23</v>
      </c>
      <c r="I9" s="50">
        <f xml:space="preserve"> ABS(TBL_S7[[#This Row],[IMP 2]]-TBL_S7[[#This Row],[IMP 1]])</f>
        <v>66</v>
      </c>
      <c r="J9" s="47">
        <f xml:space="preserve"> IF(ISBLANK(TBL_S7[[#This Row],[IMP 1]]), "", IF(TBL_S7[[#This Row],[IMP 1]]&gt;TBL_S7[[#This Row],[IMP 2]], VLOOKUP(TBL_S7[[#This Row],[IMP Diff]],TBL_VP[], 2, TRUE), VLOOKUP(TBL_S7[[#This Row],[IMP Diff]],TBL_VP[], 3, TRUE)))</f>
        <v>19.93</v>
      </c>
      <c r="K9" s="48">
        <f xml:space="preserve"> IF(ISBLANK(TBL_S7[[#This Row],[IMP 2]]), "", IF(TBL_S7[[#This Row],[IMP 2]]&gt;TBL_S7[[#This Row],[IMP 1]], VLOOKUP(TBL_S7[[#This Row],[IMP Diff]],TBL_VP[], 2, TRUE), VLOOKUP(TBL_S7[[#This Row],[IMP Diff]],TBL_VP[], 3, TRUE)))</f>
        <v>7.0000000000000284E-2</v>
      </c>
    </row>
    <row r="10" spans="2:11" x14ac:dyDescent="0.3">
      <c r="B10" s="61">
        <v>3</v>
      </c>
      <c r="C10" s="3" t="str">
        <f>VLOOKUP(TBL_S7[[#This Row],[Nr 1]],TBL_Team[],2,FALSE)</f>
        <v>Riviera 3</v>
      </c>
      <c r="D10" s="2" t="s">
        <v>6</v>
      </c>
      <c r="E10" s="3" t="str">
        <f>VLOOKUP(TBL_S7[[#This Row],[Nr 2]],TBL_Team[],2,FALSE)</f>
        <v>Forum 1</v>
      </c>
      <c r="F10" s="61">
        <v>17</v>
      </c>
      <c r="G10" s="26">
        <v>39</v>
      </c>
      <c r="H10" s="27">
        <v>43</v>
      </c>
      <c r="I10" s="51">
        <f xml:space="preserve"> ABS(TBL_S7[[#This Row],[IMP 2]]-TBL_S7[[#This Row],[IMP 1]])</f>
        <v>4</v>
      </c>
      <c r="J10" s="47">
        <f xml:space="preserve"> IF(ISBLANK(TBL_S7[[#This Row],[IMP 1]]), "", IF(TBL_S7[[#This Row],[IMP 1]]&gt;TBL_S7[[#This Row],[IMP 2]], VLOOKUP(TBL_S7[[#This Row],[IMP Diff]],TBL_VP[], 2, TRUE), VLOOKUP(TBL_S7[[#This Row],[IMP Diff]],TBL_VP[], 3, TRUE)))</f>
        <v>8.92</v>
      </c>
      <c r="K10" s="48">
        <f xml:space="preserve"> IF(ISBLANK(TBL_S7[[#This Row],[IMP 2]]), "", IF(TBL_S7[[#This Row],[IMP 2]]&gt;TBL_S7[[#This Row],[IMP 1]], VLOOKUP(TBL_S7[[#This Row],[IMP Diff]],TBL_VP[], 2, TRUE), VLOOKUP(TBL_S7[[#This Row],[IMP Diff]],TBL_VP[], 3, TRUE)))</f>
        <v>11.08</v>
      </c>
    </row>
    <row r="11" spans="2:11" x14ac:dyDescent="0.3">
      <c r="B11" s="61">
        <v>14</v>
      </c>
      <c r="C11" s="3" t="str">
        <f>VLOOKUP(TBL_S7[[#This Row],[Nr 1]],TBL_Team[],2,FALSE)</f>
        <v>Boeckenberg 1</v>
      </c>
      <c r="D11" s="2" t="s">
        <v>6</v>
      </c>
      <c r="E11" s="3" t="str">
        <f>VLOOKUP(TBL_S7[[#This Row],[Nr 2]],TBL_Team[],2,FALSE)</f>
        <v>Westrand 2</v>
      </c>
      <c r="F11" s="61">
        <v>19</v>
      </c>
      <c r="G11" s="26">
        <v>54</v>
      </c>
      <c r="H11" s="27">
        <v>42</v>
      </c>
      <c r="I11" s="51">
        <f xml:space="preserve"> ABS(TBL_S7[[#This Row],[IMP 2]]-TBL_S7[[#This Row],[IMP 1]])</f>
        <v>12</v>
      </c>
      <c r="J11" s="47">
        <f xml:space="preserve"> IF(ISBLANK(TBL_S7[[#This Row],[IMP 1]]), "", IF(TBL_S7[[#This Row],[IMP 1]]&gt;TBL_S7[[#This Row],[IMP 2]], VLOOKUP(TBL_S7[[#This Row],[IMP Diff]],TBL_VP[], 2, TRUE), VLOOKUP(TBL_S7[[#This Row],[IMP Diff]],TBL_VP[], 3, TRUE)))</f>
        <v>12.98</v>
      </c>
      <c r="K11" s="48">
        <f xml:space="preserve"> IF(ISBLANK(TBL_S7[[#This Row],[IMP 2]]), "", IF(TBL_S7[[#This Row],[IMP 2]]&gt;TBL_S7[[#This Row],[IMP 1]], VLOOKUP(TBL_S7[[#This Row],[IMP Diff]],TBL_VP[], 2, TRUE), VLOOKUP(TBL_S7[[#This Row],[IMP Diff]],TBL_VP[], 3, TRUE)))</f>
        <v>7.02</v>
      </c>
    </row>
    <row r="12" spans="2:11" x14ac:dyDescent="0.3">
      <c r="B12" s="61">
        <v>16</v>
      </c>
      <c r="C12" s="3" t="str">
        <f>VLOOKUP(TBL_S7[[#This Row],[Nr 1]],TBL_Team[],2,FALSE)</f>
        <v>P1</v>
      </c>
      <c r="D12" s="2"/>
      <c r="E12" s="3" t="str">
        <f>VLOOKUP(TBL_S7[[#This Row],[Nr 2]],TBL_Team[],2,FALSE)</f>
        <v>Pieterman 2</v>
      </c>
      <c r="F12" s="61">
        <v>24</v>
      </c>
      <c r="G12" s="26">
        <v>33</v>
      </c>
      <c r="H12" s="27">
        <v>61</v>
      </c>
      <c r="I12" s="51">
        <f xml:space="preserve"> ABS(TBL_S7[[#This Row],[IMP 2]]-TBL_S7[[#This Row],[IMP 1]])</f>
        <v>28</v>
      </c>
      <c r="J12" s="81">
        <f xml:space="preserve"> IF(ISBLANK(TBL_S7[[#This Row],[IMP 1]]), "", IF(TBL_S7[[#This Row],[IMP 1]]&gt;TBL_S7[[#This Row],[IMP 2]], VLOOKUP(TBL_S7[[#This Row],[IMP Diff]],TBL_VP[], 2, TRUE), VLOOKUP(TBL_S7[[#This Row],[IMP Diff]],TBL_VP[], 3, TRUE)))</f>
        <v>4.07</v>
      </c>
      <c r="K12" s="48">
        <f xml:space="preserve"> IF(ISBLANK(TBL_S7[[#This Row],[IMP 2]]), "", IF(TBL_S7[[#This Row],[IMP 2]]&gt;TBL_S7[[#This Row],[IMP 1]], VLOOKUP(TBL_S7[[#This Row],[IMP Diff]],TBL_VP[], 2, TRUE), VLOOKUP(TBL_S7[[#This Row],[IMP Diff]],TBL_VP[], 3, TRUE)))</f>
        <v>15.93</v>
      </c>
    </row>
    <row r="13" spans="2:11" x14ac:dyDescent="0.3">
      <c r="B13" s="61">
        <v>18</v>
      </c>
      <c r="C13" s="2" t="str">
        <f>VLOOKUP(TBL_S7[[#This Row],[Nr 1]],TBL_Team[],2,FALSE)</f>
        <v>Sandeman 1</v>
      </c>
      <c r="D13" s="2" t="s">
        <v>6</v>
      </c>
      <c r="E13" s="3" t="str">
        <f>VLOOKUP(TBL_S7[[#This Row],[Nr 2]],TBL_Team[],2,FALSE)</f>
        <v>Boeckenberg 3</v>
      </c>
      <c r="F13" s="61">
        <v>15</v>
      </c>
      <c r="G13" s="26">
        <v>65</v>
      </c>
      <c r="H13" s="27">
        <v>44</v>
      </c>
      <c r="I13" s="50">
        <f xml:space="preserve"> ABS(TBL_S7[[#This Row],[IMP 2]]-TBL_S7[[#This Row],[IMP 1]])</f>
        <v>21</v>
      </c>
      <c r="J13" s="47">
        <f xml:space="preserve"> IF(ISBLANK(TBL_S7[[#This Row],[IMP 1]]), "", IF(TBL_S7[[#This Row],[IMP 1]]&gt;TBL_S7[[#This Row],[IMP 2]], VLOOKUP(TBL_S7[[#This Row],[IMP Diff]],TBL_VP[], 2, TRUE), VLOOKUP(TBL_S7[[#This Row],[IMP Diff]],TBL_VP[], 3, TRUE)))</f>
        <v>14.76</v>
      </c>
      <c r="K13" s="48">
        <f xml:space="preserve"> IF(ISBLANK(TBL_S7[[#This Row],[IMP 2]]), "", IF(TBL_S7[[#This Row],[IMP 2]]&gt;TBL_S7[[#This Row],[IMP 1]], VLOOKUP(TBL_S7[[#This Row],[IMP Diff]],TBL_VP[], 2, TRUE), VLOOKUP(TBL_S7[[#This Row],[IMP Diff]],TBL_VP[], 3, TRUE)))</f>
        <v>5.24</v>
      </c>
    </row>
    <row r="14" spans="2:11" x14ac:dyDescent="0.3">
      <c r="B14" s="61">
        <v>21</v>
      </c>
      <c r="C14" s="2" t="str">
        <f>VLOOKUP(TBL_S7[[#This Row],[Nr 1]],TBL_Team[],2,FALSE)</f>
        <v>Riviera 5.1</v>
      </c>
      <c r="D14" s="2" t="s">
        <v>6</v>
      </c>
      <c r="E14" s="3" t="str">
        <f>VLOOKUP(TBL_S7[[#This Row],[Nr 2]],TBL_Team[],2,FALSE)</f>
        <v>DUA</v>
      </c>
      <c r="F14" s="61">
        <v>8</v>
      </c>
      <c r="G14" s="26">
        <v>43</v>
      </c>
      <c r="H14" s="27">
        <v>57</v>
      </c>
      <c r="I14" s="50">
        <f xml:space="preserve"> ABS(TBL_S7[[#This Row],[IMP 2]]-TBL_S7[[#This Row],[IMP 1]])</f>
        <v>14</v>
      </c>
      <c r="J14" s="47">
        <f xml:space="preserve"> IF(ISBLANK(TBL_S7[[#This Row],[IMP 1]]), "", IF(TBL_S7[[#This Row],[IMP 1]]&gt;TBL_S7[[#This Row],[IMP 2]], VLOOKUP(TBL_S7[[#This Row],[IMP Diff]],TBL_VP[], 2, TRUE), VLOOKUP(TBL_S7[[#This Row],[IMP Diff]],TBL_VP[], 3, TRUE)))</f>
        <v>6.59</v>
      </c>
      <c r="K14" s="48">
        <f xml:space="preserve"> IF(ISBLANK(TBL_S7[[#This Row],[IMP 2]]), "", IF(TBL_S7[[#This Row],[IMP 2]]&gt;TBL_S7[[#This Row],[IMP 1]], VLOOKUP(TBL_S7[[#This Row],[IMP Diff]],TBL_VP[], 2, TRUE), VLOOKUP(TBL_S7[[#This Row],[IMP Diff]],TBL_VP[], 3, TRUE)))</f>
        <v>13.41</v>
      </c>
    </row>
    <row r="15" spans="2:11" x14ac:dyDescent="0.3">
      <c r="B15" s="61">
        <v>11</v>
      </c>
      <c r="C15" s="2" t="str">
        <f>VLOOKUP(TBL_S7[[#This Row],[Nr 1]],TBL_Team[],2,FALSE)</f>
        <v>Waregem 1</v>
      </c>
      <c r="D15" s="2" t="s">
        <v>6</v>
      </c>
      <c r="E15" s="3" t="str">
        <f>VLOOKUP(TBL_S7[[#This Row],[Nr 2]],TBL_Team[],2,FALSE)</f>
        <v>Riviera 5.2</v>
      </c>
      <c r="F15" s="61">
        <v>22</v>
      </c>
      <c r="G15" s="26">
        <v>81</v>
      </c>
      <c r="H15" s="27">
        <v>23</v>
      </c>
      <c r="I15" s="50">
        <f xml:space="preserve"> ABS(TBL_S7[[#This Row],[IMP 2]]-TBL_S7[[#This Row],[IMP 1]])</f>
        <v>58</v>
      </c>
      <c r="J15" s="47">
        <f xml:space="preserve"> IF(ISBLANK(TBL_S7[[#This Row],[IMP 1]]), "", IF(TBL_S7[[#This Row],[IMP 1]]&gt;TBL_S7[[#This Row],[IMP 2]], VLOOKUP(TBL_S7[[#This Row],[IMP Diff]],TBL_VP[], 2, TRUE), VLOOKUP(TBL_S7[[#This Row],[IMP Diff]],TBL_VP[], 3, TRUE)))</f>
        <v>19.329999999999998</v>
      </c>
      <c r="K15" s="48">
        <f xml:space="preserve"> IF(ISBLANK(TBL_S7[[#This Row],[IMP 2]]), "", IF(TBL_S7[[#This Row],[IMP 2]]&gt;TBL_S7[[#This Row],[IMP 1]], VLOOKUP(TBL_S7[[#This Row],[IMP Diff]],TBL_VP[], 2, TRUE), VLOOKUP(TBL_S7[[#This Row],[IMP Diff]],TBL_VP[], 3, TRUE)))</f>
        <v>0.67000000000000171</v>
      </c>
    </row>
    <row r="16" spans="2:11" x14ac:dyDescent="0.3">
      <c r="B16" s="61">
        <v>6</v>
      </c>
      <c r="C16" s="2" t="str">
        <f>VLOOKUP(TBL_S7[[#This Row],[Nr 1]],TBL_Team[],2,FALSE)</f>
        <v>Westrand 1</v>
      </c>
      <c r="D16" s="2" t="s">
        <v>6</v>
      </c>
      <c r="E16" s="2" t="str">
        <f>VLOOKUP(TBL_S7[[#This Row],[Nr 2]],TBL_Team[],2,FALSE)</f>
        <v>Beveren</v>
      </c>
      <c r="F16" s="61">
        <v>13</v>
      </c>
      <c r="G16" s="26">
        <f xml:space="preserve"> 46+27</f>
        <v>73</v>
      </c>
      <c r="H16" s="27">
        <f xml:space="preserve"> 2+23</f>
        <v>25</v>
      </c>
      <c r="I16" s="50">
        <f xml:space="preserve"> ABS(TBL_S7[[#This Row],[IMP 2]]-TBL_S7[[#This Row],[IMP 1]])</f>
        <v>48</v>
      </c>
      <c r="J16" s="47">
        <f xml:space="preserve"> IF(ISBLANK(TBL_S7[[#This Row],[IMP 1]]), "", IF(TBL_S7[[#This Row],[IMP 1]]&gt;TBL_S7[[#This Row],[IMP 2]], VLOOKUP(TBL_S7[[#This Row],[IMP Diff]],TBL_VP[], 2, TRUE), VLOOKUP(TBL_S7[[#This Row],[IMP Diff]],TBL_VP[], 3, TRUE)))</f>
        <v>18.43</v>
      </c>
      <c r="K16" s="48">
        <f xml:space="preserve"> IF(ISBLANK(TBL_S7[[#This Row],[IMP 2]]), "", IF(TBL_S7[[#This Row],[IMP 2]]&gt;TBL_S7[[#This Row],[IMP 1]], VLOOKUP(TBL_S7[[#This Row],[IMP Diff]],TBL_VP[], 2, TRUE), VLOOKUP(TBL_S7[[#This Row],[IMP Diff]],TBL_VP[], 3, TRUE)))</f>
        <v>1.5700000000000003</v>
      </c>
    </row>
    <row r="17" spans="2:11" x14ac:dyDescent="0.3">
      <c r="B17" s="61">
        <v>1</v>
      </c>
      <c r="C17" s="2" t="str">
        <f>VLOOKUP(TBL_S7[[#This Row],[Nr 1]],TBL_Team[],2,FALSE)</f>
        <v>De Bierpruvers</v>
      </c>
      <c r="D17" s="2" t="s">
        <v>6</v>
      </c>
      <c r="E17" s="2" t="str">
        <f>VLOOKUP(TBL_S7[[#This Row],[Nr 2]],TBL_Team[],2,FALSE)</f>
        <v>Aarsele 1</v>
      </c>
      <c r="F17" s="61">
        <v>10</v>
      </c>
      <c r="G17" s="26">
        <v>18</v>
      </c>
      <c r="H17" s="27">
        <v>49</v>
      </c>
      <c r="I17" s="50">
        <f xml:space="preserve"> ABS(TBL_S7[[#This Row],[IMP 2]]-TBL_S7[[#This Row],[IMP 1]])</f>
        <v>31</v>
      </c>
      <c r="J17" s="47">
        <f xml:space="preserve"> IF(ISBLANK(TBL_S7[[#This Row],[IMP 1]]), "", IF(TBL_S7[[#This Row],[IMP 1]]&gt;TBL_S7[[#This Row],[IMP 2]], VLOOKUP(TBL_S7[[#This Row],[IMP Diff]],TBL_VP[], 2, TRUE), VLOOKUP(TBL_S7[[#This Row],[IMP Diff]],TBL_VP[], 3, TRUE)))</f>
        <v>3.620000000000001</v>
      </c>
      <c r="K17" s="48">
        <f xml:space="preserve"> IF(ISBLANK(TBL_S7[[#This Row],[IMP 2]]), "", IF(TBL_S7[[#This Row],[IMP 2]]&gt;TBL_S7[[#This Row],[IMP 1]], VLOOKUP(TBL_S7[[#This Row],[IMP Diff]],TBL_VP[], 2, TRUE), VLOOKUP(TBL_S7[[#This Row],[IMP Diff]],TBL_VP[], 3, TRUE)))</f>
        <v>16.38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F08E-903B-4C92-B5C3-34909BB6ED31}">
  <dimension ref="B3:K17"/>
  <sheetViews>
    <sheetView workbookViewId="0">
      <selection activeCell="I8" sqref="I8"/>
    </sheetView>
  </sheetViews>
  <sheetFormatPr defaultColWidth="9.33203125" defaultRowHeight="14.4" x14ac:dyDescent="0.3"/>
  <cols>
    <col min="2" max="2" width="4.88671875" bestFit="1" customWidth="1"/>
    <col min="3" max="3" width="30.88671875" customWidth="1"/>
    <col min="4" max="4" width="2.88671875" bestFit="1" customWidth="1"/>
    <col min="5" max="5" width="30.88671875" customWidth="1"/>
    <col min="6" max="6" width="4.88671875" bestFit="1" customWidth="1"/>
    <col min="7" max="8" width="6.33203125" bestFit="1" customWidth="1"/>
    <col min="9" max="9" width="8.5546875" bestFit="1" customWidth="1"/>
    <col min="10" max="11" width="6" bestFit="1" customWidth="1"/>
  </cols>
  <sheetData>
    <row r="3" spans="2:11" s="7" customFormat="1" ht="15.6" x14ac:dyDescent="0.3">
      <c r="B3" s="6" t="s">
        <v>384</v>
      </c>
      <c r="C3" s="6" t="s">
        <v>387</v>
      </c>
      <c r="D3" s="6" t="s">
        <v>5</v>
      </c>
      <c r="E3" s="6" t="s">
        <v>386</v>
      </c>
      <c r="F3" s="6" t="s">
        <v>385</v>
      </c>
      <c r="G3" s="21" t="s">
        <v>0</v>
      </c>
      <c r="H3" s="22" t="s">
        <v>1</v>
      </c>
      <c r="I3" s="49" t="s">
        <v>4</v>
      </c>
      <c r="J3" s="46" t="s">
        <v>2</v>
      </c>
      <c r="K3" s="46" t="s">
        <v>3</v>
      </c>
    </row>
    <row r="4" spans="2:11" s="7" customFormat="1" ht="15.6" x14ac:dyDescent="0.3">
      <c r="B4" s="73"/>
      <c r="C4" s="93" t="s">
        <v>417</v>
      </c>
      <c r="D4" s="75"/>
      <c r="E4" s="74"/>
      <c r="F4" s="73"/>
      <c r="G4" s="68"/>
      <c r="H4" s="69"/>
      <c r="I4" s="70"/>
      <c r="J4" s="71"/>
      <c r="K4" s="72"/>
    </row>
    <row r="5" spans="2:11" x14ac:dyDescent="0.3">
      <c r="B5" s="61">
        <v>9</v>
      </c>
      <c r="C5" s="2" t="str">
        <f>VLOOKUP(TBL_S6[[#This Row],[Nr 1]],TBL_Team[],2,FALSE)</f>
        <v>UAE</v>
      </c>
      <c r="D5" s="2" t="s">
        <v>6</v>
      </c>
      <c r="E5" s="2" t="str">
        <f>VLOOKUP(TBL_S6[[#This Row],[Nr 2]],TBL_Team[],2,FALSE)</f>
        <v>Forum 1</v>
      </c>
      <c r="F5" s="61">
        <v>17</v>
      </c>
      <c r="G5" s="26">
        <v>60</v>
      </c>
      <c r="H5" s="27">
        <v>26</v>
      </c>
      <c r="I5" s="50">
        <f xml:space="preserve"> ABS(TBL_S6[[#This Row],[IMP 2]]-TBL_S6[[#This Row],[IMP 1]])</f>
        <v>34</v>
      </c>
      <c r="J5" s="47">
        <f xml:space="preserve"> IF(ISBLANK(TBL_S6[[#This Row],[IMP 1]]), "", IF(TBL_S6[[#This Row],[IMP 1]]&gt;TBL_S6[[#This Row],[IMP 2]], VLOOKUP(TBL_S6[[#This Row],[IMP Diff]],TBL_VP[], 2, TRUE), VLOOKUP(TBL_S6[[#This Row],[IMP Diff]],TBL_VP[], 3, TRUE)))</f>
        <v>16.8</v>
      </c>
      <c r="K5" s="48">
        <f xml:space="preserve"> IF(ISBLANK(TBL_S6[[#This Row],[IMP 2]]), "", IF(TBL_S6[[#This Row],[IMP 2]]&gt;TBL_S6[[#This Row],[IMP 1]], VLOOKUP(TBL_S6[[#This Row],[IMP Diff]],TBL_VP[], 2, TRUE), VLOOKUP(TBL_S6[[#This Row],[IMP Diff]],TBL_VP[], 3, TRUE)))</f>
        <v>3.1999999999999993</v>
      </c>
    </row>
    <row r="6" spans="2:11" x14ac:dyDescent="0.3">
      <c r="B6" s="61">
        <v>4</v>
      </c>
      <c r="C6" s="2" t="str">
        <f>VLOOKUP(TBL_S6[[#This Row],[Nr 1]],TBL_Team[],2,FALSE)</f>
        <v>Squeeze 1&amp;2</v>
      </c>
      <c r="D6" s="2" t="s">
        <v>6</v>
      </c>
      <c r="E6" s="2" t="str">
        <f>VLOOKUP(TBL_S6[[#This Row],[Nr 2]],TBL_Team[],2,FALSE)</f>
        <v>Riviera 3</v>
      </c>
      <c r="F6" s="61">
        <v>3</v>
      </c>
      <c r="G6" s="26">
        <v>46</v>
      </c>
      <c r="H6" s="27">
        <v>24</v>
      </c>
      <c r="I6" s="50">
        <f xml:space="preserve"> ABS(TBL_S6[[#This Row],[IMP 2]]-TBL_S6[[#This Row],[IMP 1]])</f>
        <v>22</v>
      </c>
      <c r="J6" s="47">
        <f xml:space="preserve"> IF(ISBLANK(TBL_S6[[#This Row],[IMP 1]]), "", IF(TBL_S6[[#This Row],[IMP 1]]&gt;TBL_S6[[#This Row],[IMP 2]], VLOOKUP(TBL_S6[[#This Row],[IMP Diff]],TBL_VP[], 2, TRUE), VLOOKUP(TBL_S6[[#This Row],[IMP Diff]],TBL_VP[], 3, TRUE)))</f>
        <v>14.94</v>
      </c>
      <c r="K6" s="48">
        <f xml:space="preserve"> IF(ISBLANK(TBL_S6[[#This Row],[IMP 2]]), "", IF(TBL_S6[[#This Row],[IMP 2]]&gt;TBL_S6[[#This Row],[IMP 1]], VLOOKUP(TBL_S6[[#This Row],[IMP Diff]],TBL_VP[], 2, TRUE), VLOOKUP(TBL_S6[[#This Row],[IMP Diff]],TBL_VP[], 3, TRUE)))</f>
        <v>5.0600000000000005</v>
      </c>
    </row>
    <row r="7" spans="2:11" x14ac:dyDescent="0.3">
      <c r="B7" s="61">
        <v>23</v>
      </c>
      <c r="C7" s="2" t="str">
        <f>VLOOKUP(TBL_S6[[#This Row],[Nr 1]],TBL_Team[],2,FALSE)</f>
        <v>Begijntje 1</v>
      </c>
      <c r="D7" s="2" t="s">
        <v>6</v>
      </c>
      <c r="E7" s="2" t="str">
        <f>VLOOKUP(TBL_S6[[#This Row],[Nr 2]],TBL_Team[],2,FALSE)</f>
        <v>Riviera 4</v>
      </c>
      <c r="F7" s="61">
        <v>20</v>
      </c>
      <c r="G7" s="26">
        <f>17+18</f>
        <v>35</v>
      </c>
      <c r="H7" s="27">
        <f>17+26</f>
        <v>43</v>
      </c>
      <c r="I7" s="50">
        <f xml:space="preserve"> ABS(TBL_S6[[#This Row],[IMP 2]]-TBL_S6[[#This Row],[IMP 1]])</f>
        <v>8</v>
      </c>
      <c r="J7" s="47">
        <f xml:space="preserve"> IF(ISBLANK(TBL_S6[[#This Row],[IMP 1]]), "", IF(TBL_S6[[#This Row],[IMP 1]]&gt;TBL_S6[[#This Row],[IMP 2]], VLOOKUP(TBL_S6[[#This Row],[IMP Diff]],TBL_VP[], 2, TRUE), VLOOKUP(TBL_S6[[#This Row],[IMP Diff]],TBL_VP[], 3, TRUE)))</f>
        <v>7.93</v>
      </c>
      <c r="K7" s="48">
        <f xml:space="preserve"> IF(ISBLANK(TBL_S6[[#This Row],[IMP 2]]), "", IF(TBL_S6[[#This Row],[IMP 2]]&gt;TBL_S6[[#This Row],[IMP 1]], VLOOKUP(TBL_S6[[#This Row],[IMP Diff]],TBL_VP[], 2, TRUE), VLOOKUP(TBL_S6[[#This Row],[IMP Diff]],TBL_VP[], 3, TRUE)))</f>
        <v>12.07</v>
      </c>
    </row>
    <row r="8" spans="2:11" x14ac:dyDescent="0.3">
      <c r="B8" s="61">
        <v>12</v>
      </c>
      <c r="C8" s="2" t="str">
        <f>VLOOKUP(TBL_S6[[#This Row],[Nr 1]],TBL_Team[],2,FALSE)</f>
        <v>we “zien” mekaar nog wel</v>
      </c>
      <c r="D8" s="2" t="s">
        <v>6</v>
      </c>
      <c r="E8" s="3" t="str">
        <f>VLOOKUP(TBL_S6[[#This Row],[Nr 2]],TBL_Team[],2,FALSE)</f>
        <v>Riviera 1</v>
      </c>
      <c r="F8" s="61">
        <v>5</v>
      </c>
      <c r="G8" s="26">
        <v>44</v>
      </c>
      <c r="H8" s="27">
        <v>95</v>
      </c>
      <c r="I8" s="50">
        <f xml:space="preserve"> ABS(TBL_S6[[#This Row],[IMP 2]]-TBL_S6[[#This Row],[IMP 1]])</f>
        <v>51</v>
      </c>
      <c r="J8" s="47">
        <f xml:space="preserve"> IF(ISBLANK(TBL_S6[[#This Row],[IMP 1]]), "", IF(TBL_S6[[#This Row],[IMP 1]]&gt;TBL_S6[[#This Row],[IMP 2]], VLOOKUP(TBL_S6[[#This Row],[IMP Diff]],TBL_VP[], 2, TRUE), VLOOKUP(TBL_S6[[#This Row],[IMP Diff]],TBL_VP[], 3, TRUE)))</f>
        <v>1.2699999999999996</v>
      </c>
      <c r="K8" s="48">
        <f xml:space="preserve"> IF(ISBLANK(TBL_S6[[#This Row],[IMP 2]]), "", IF(TBL_S6[[#This Row],[IMP 2]]&gt;TBL_S6[[#This Row],[IMP 1]], VLOOKUP(TBL_S6[[#This Row],[IMP Diff]],TBL_VP[], 2, TRUE), VLOOKUP(TBL_S6[[#This Row],[IMP Diff]],TBL_VP[], 3, TRUE)))</f>
        <v>18.73</v>
      </c>
    </row>
    <row r="9" spans="2:11" ht="15.6" x14ac:dyDescent="0.3">
      <c r="B9" s="73"/>
      <c r="C9" s="93" t="s">
        <v>412</v>
      </c>
      <c r="D9" s="73"/>
      <c r="E9" s="92"/>
      <c r="F9" s="73"/>
      <c r="G9" s="76"/>
      <c r="H9" s="77"/>
      <c r="I9" s="78"/>
      <c r="J9" s="79"/>
      <c r="K9" s="80"/>
    </row>
    <row r="10" spans="2:11" x14ac:dyDescent="0.3">
      <c r="B10" s="61">
        <v>16</v>
      </c>
      <c r="C10" s="3" t="str">
        <f>VLOOKUP(TBL_S6[[#This Row],[Nr 1]],TBL_Team[],2,FALSE)</f>
        <v>P1</v>
      </c>
      <c r="D10" s="2" t="s">
        <v>6</v>
      </c>
      <c r="E10" s="3" t="str">
        <f>VLOOKUP(TBL_S6[[#This Row],[Nr 2]],TBL_Team[],2,FALSE)</f>
        <v>Pieterman 3</v>
      </c>
      <c r="F10" s="61">
        <v>2</v>
      </c>
      <c r="G10" s="26">
        <v>43</v>
      </c>
      <c r="H10" s="27">
        <v>68</v>
      </c>
      <c r="I10" s="51">
        <f xml:space="preserve"> ABS(TBL_S6[[#This Row],[IMP 2]]-TBL_S6[[#This Row],[IMP 1]])</f>
        <v>25</v>
      </c>
      <c r="J10" s="47">
        <f xml:space="preserve"> IF(ISBLANK(TBL_S6[[#This Row],[IMP 1]]), "", IF(TBL_S6[[#This Row],[IMP 1]]&gt;TBL_S6[[#This Row],[IMP 2]], VLOOKUP(TBL_S6[[#This Row],[IMP Diff]],TBL_VP[], 2, TRUE), VLOOKUP(TBL_S6[[#This Row],[IMP Diff]],TBL_VP[], 3, TRUE)))</f>
        <v>4.5500000000000007</v>
      </c>
      <c r="K10" s="48">
        <f xml:space="preserve"> IF(ISBLANK(TBL_S6[[#This Row],[IMP 2]]), "", IF(TBL_S6[[#This Row],[IMP 2]]&gt;TBL_S6[[#This Row],[IMP 1]], VLOOKUP(TBL_S6[[#This Row],[IMP Diff]],TBL_VP[], 2, TRUE), VLOOKUP(TBL_S6[[#This Row],[IMP Diff]],TBL_VP[], 3, TRUE)))</f>
        <v>15.45</v>
      </c>
    </row>
    <row r="11" spans="2:11" x14ac:dyDescent="0.3">
      <c r="B11" s="61">
        <v>7</v>
      </c>
      <c r="C11" s="3" t="str">
        <f>VLOOKUP(TBL_S6[[#This Row],[Nr 1]],TBL_Team[],2,FALSE)</f>
        <v>Merelbeke</v>
      </c>
      <c r="D11" s="2" t="s">
        <v>6</v>
      </c>
      <c r="E11" s="3" t="str">
        <f>VLOOKUP(TBL_S6[[#This Row],[Nr 2]],TBL_Team[],2,FALSE)</f>
        <v>Sandeman 1</v>
      </c>
      <c r="F11" s="61">
        <v>18</v>
      </c>
      <c r="G11" s="26">
        <v>94</v>
      </c>
      <c r="H11" s="27">
        <v>19</v>
      </c>
      <c r="I11" s="51">
        <f xml:space="preserve"> ABS(TBL_S6[[#This Row],[IMP 2]]-TBL_S6[[#This Row],[IMP 1]])</f>
        <v>75</v>
      </c>
      <c r="J11" s="47">
        <f xml:space="preserve"> IF(ISBLANK(TBL_S6[[#This Row],[IMP 1]]), "", IF(TBL_S6[[#This Row],[IMP 1]]&gt;TBL_S6[[#This Row],[IMP 2]], VLOOKUP(TBL_S6[[#This Row],[IMP Diff]],TBL_VP[], 2, TRUE), VLOOKUP(TBL_S6[[#This Row],[IMP Diff]],TBL_VP[], 3, TRUE)))</f>
        <v>20</v>
      </c>
      <c r="K11" s="48">
        <f xml:space="preserve"> IF(ISBLANK(TBL_S6[[#This Row],[IMP 2]]), "", IF(TBL_S6[[#This Row],[IMP 2]]&gt;TBL_S6[[#This Row],[IMP 1]], VLOOKUP(TBL_S6[[#This Row],[IMP Diff]],TBL_VP[], 2, TRUE), VLOOKUP(TBL_S6[[#This Row],[IMP Diff]],TBL_VP[], 3, TRUE)))</f>
        <v>0</v>
      </c>
    </row>
    <row r="12" spans="2:11" x14ac:dyDescent="0.3">
      <c r="B12" s="61">
        <v>24</v>
      </c>
      <c r="C12" s="3" t="str">
        <f>VLOOKUP(TBL_S6[[#This Row],[Nr 1]],TBL_Team[],2,FALSE)</f>
        <v>Pieterman 2</v>
      </c>
      <c r="D12" s="2"/>
      <c r="E12" s="3" t="str">
        <f>VLOOKUP(TBL_S6[[#This Row],[Nr 2]],TBL_Team[],2,FALSE)</f>
        <v>Boeckenberg 1</v>
      </c>
      <c r="F12" s="61">
        <v>14</v>
      </c>
      <c r="G12" s="26">
        <v>15</v>
      </c>
      <c r="H12" s="27">
        <v>29</v>
      </c>
      <c r="I12" s="51">
        <f xml:space="preserve"> ABS(TBL_S6[[#This Row],[IMP 2]]-TBL_S6[[#This Row],[IMP 1]])</f>
        <v>14</v>
      </c>
      <c r="J12" s="81">
        <f xml:space="preserve"> IF(ISBLANK(TBL_S6[[#This Row],[IMP 1]]), "", IF(TBL_S6[[#This Row],[IMP 1]]&gt;TBL_S6[[#This Row],[IMP 2]], VLOOKUP(TBL_S6[[#This Row],[IMP Diff]],TBL_VP[], 2, TRUE), VLOOKUP(TBL_S6[[#This Row],[IMP Diff]],TBL_VP[], 3, TRUE)))</f>
        <v>6.59</v>
      </c>
      <c r="K12" s="48">
        <f xml:space="preserve"> IF(ISBLANK(TBL_S6[[#This Row],[IMP 2]]), "", IF(TBL_S6[[#This Row],[IMP 2]]&gt;TBL_S6[[#This Row],[IMP 1]], VLOOKUP(TBL_S6[[#This Row],[IMP Diff]],TBL_VP[], 2, TRUE), VLOOKUP(TBL_S6[[#This Row],[IMP Diff]],TBL_VP[], 3, TRUE)))</f>
        <v>13.41</v>
      </c>
    </row>
    <row r="13" spans="2:11" x14ac:dyDescent="0.3">
      <c r="B13" s="61">
        <v>6</v>
      </c>
      <c r="C13" s="2" t="str">
        <f>VLOOKUP(TBL_S6[[#This Row],[Nr 1]],TBL_Team[],2,FALSE)</f>
        <v>Westrand 1</v>
      </c>
      <c r="D13" s="2" t="s">
        <v>6</v>
      </c>
      <c r="E13" s="3" t="str">
        <f>VLOOKUP(TBL_S6[[#This Row],[Nr 2]],TBL_Team[],2,FALSE)</f>
        <v>Westrand 2</v>
      </c>
      <c r="F13" s="61">
        <v>19</v>
      </c>
      <c r="G13" s="26">
        <f xml:space="preserve"> 3+19</f>
        <v>22</v>
      </c>
      <c r="H13" s="27">
        <f xml:space="preserve"> 36+37</f>
        <v>73</v>
      </c>
      <c r="I13" s="50">
        <f xml:space="preserve"> ABS(TBL_S6[[#This Row],[IMP 2]]-TBL_S6[[#This Row],[IMP 1]])</f>
        <v>51</v>
      </c>
      <c r="J13" s="47">
        <f xml:space="preserve"> IF(ISBLANK(TBL_S6[[#This Row],[IMP 1]]), "", IF(TBL_S6[[#This Row],[IMP 1]]&gt;TBL_S6[[#This Row],[IMP 2]], VLOOKUP(TBL_S6[[#This Row],[IMP Diff]],TBL_VP[], 2, TRUE), VLOOKUP(TBL_S6[[#This Row],[IMP Diff]],TBL_VP[], 3, TRUE)))</f>
        <v>1.2699999999999996</v>
      </c>
      <c r="K13" s="48">
        <f xml:space="preserve"> IF(ISBLANK(TBL_S6[[#This Row],[IMP 2]]), "", IF(TBL_S6[[#This Row],[IMP 2]]&gt;TBL_S6[[#This Row],[IMP 1]], VLOOKUP(TBL_S6[[#This Row],[IMP Diff]],TBL_VP[], 2, TRUE), VLOOKUP(TBL_S6[[#This Row],[IMP Diff]],TBL_VP[], 3, TRUE)))</f>
        <v>18.73</v>
      </c>
    </row>
    <row r="14" spans="2:11" x14ac:dyDescent="0.3">
      <c r="B14" s="61">
        <v>21</v>
      </c>
      <c r="C14" s="2" t="str">
        <f>VLOOKUP(TBL_S6[[#This Row],[Nr 1]],TBL_Team[],2,FALSE)</f>
        <v>Riviera 5.1</v>
      </c>
      <c r="D14" s="2" t="s">
        <v>6</v>
      </c>
      <c r="E14" s="3" t="str">
        <f>VLOOKUP(TBL_S6[[#This Row],[Nr 2]],TBL_Team[],2,FALSE)</f>
        <v>De Bierpruvers</v>
      </c>
      <c r="F14" s="61">
        <v>1</v>
      </c>
      <c r="G14" s="26">
        <v>32</v>
      </c>
      <c r="H14" s="27">
        <v>43</v>
      </c>
      <c r="I14" s="50">
        <f xml:space="preserve"> ABS(TBL_S6[[#This Row],[IMP 2]]-TBL_S6[[#This Row],[IMP 1]])</f>
        <v>11</v>
      </c>
      <c r="J14" s="47">
        <f xml:space="preserve"> IF(ISBLANK(TBL_S6[[#This Row],[IMP 1]]), "", IF(TBL_S6[[#This Row],[IMP 1]]&gt;TBL_S6[[#This Row],[IMP 2]], VLOOKUP(TBL_S6[[#This Row],[IMP Diff]],TBL_VP[], 2, TRUE), VLOOKUP(TBL_S6[[#This Row],[IMP Diff]],TBL_VP[], 3, TRUE)))</f>
        <v>7.24</v>
      </c>
      <c r="K14" s="48">
        <f xml:space="preserve"> IF(ISBLANK(TBL_S6[[#This Row],[IMP 2]]), "", IF(TBL_S6[[#This Row],[IMP 2]]&gt;TBL_S6[[#This Row],[IMP 1]], VLOOKUP(TBL_S6[[#This Row],[IMP Diff]],TBL_VP[], 2, TRUE), VLOOKUP(TBL_S6[[#This Row],[IMP Diff]],TBL_VP[], 3, TRUE)))</f>
        <v>12.76</v>
      </c>
    </row>
    <row r="15" spans="2:11" x14ac:dyDescent="0.3">
      <c r="B15" s="61">
        <v>11</v>
      </c>
      <c r="C15" s="2" t="str">
        <f>VLOOKUP(TBL_S6[[#This Row],[Nr 1]],TBL_Team[],2,FALSE)</f>
        <v>Waregem 1</v>
      </c>
      <c r="D15" s="2" t="s">
        <v>6</v>
      </c>
      <c r="E15" s="3" t="str">
        <f>VLOOKUP(TBL_S6[[#This Row],[Nr 2]],TBL_Team[],2,FALSE)</f>
        <v>DUA</v>
      </c>
      <c r="F15" s="61">
        <v>8</v>
      </c>
      <c r="G15" s="26">
        <v>27</v>
      </c>
      <c r="H15" s="27">
        <v>34</v>
      </c>
      <c r="I15" s="50">
        <f xml:space="preserve"> ABS(TBL_S6[[#This Row],[IMP 2]]-TBL_S6[[#This Row],[IMP 1]])</f>
        <v>7</v>
      </c>
      <c r="J15" s="47">
        <f xml:space="preserve"> IF(ISBLANK(TBL_S6[[#This Row],[IMP 1]]), "", IF(TBL_S6[[#This Row],[IMP 1]]&gt;TBL_S6[[#This Row],[IMP 2]], VLOOKUP(TBL_S6[[#This Row],[IMP Diff]],TBL_VP[], 2, TRUE), VLOOKUP(TBL_S6[[#This Row],[IMP Diff]],TBL_VP[], 3, TRUE)))</f>
        <v>8.17</v>
      </c>
      <c r="K15" s="48">
        <f xml:space="preserve"> IF(ISBLANK(TBL_S6[[#This Row],[IMP 2]]), "", IF(TBL_S6[[#This Row],[IMP 2]]&gt;TBL_S6[[#This Row],[IMP 1]], VLOOKUP(TBL_S6[[#This Row],[IMP Diff]],TBL_VP[], 2, TRUE), VLOOKUP(TBL_S6[[#This Row],[IMP Diff]],TBL_VP[], 3, TRUE)))</f>
        <v>11.83</v>
      </c>
    </row>
    <row r="16" spans="2:11" x14ac:dyDescent="0.3">
      <c r="B16" s="61">
        <v>15</v>
      </c>
      <c r="C16" s="2" t="str">
        <f>VLOOKUP(TBL_S6[[#This Row],[Nr 1]],TBL_Team[],2,FALSE)</f>
        <v>Boeckenberg 3</v>
      </c>
      <c r="D16" s="2" t="s">
        <v>6</v>
      </c>
      <c r="E16" s="2" t="str">
        <f>VLOOKUP(TBL_S6[[#This Row],[Nr 2]],TBL_Team[],2,FALSE)</f>
        <v>Beveren</v>
      </c>
      <c r="F16" s="61">
        <v>13</v>
      </c>
      <c r="G16" s="26">
        <v>73</v>
      </c>
      <c r="H16" s="27">
        <v>30</v>
      </c>
      <c r="I16" s="50">
        <f xml:space="preserve"> ABS(TBL_S6[[#This Row],[IMP 2]]-TBL_S6[[#This Row],[IMP 1]])</f>
        <v>43</v>
      </c>
      <c r="J16" s="47">
        <f xml:space="preserve"> IF(ISBLANK(TBL_S6[[#This Row],[IMP 1]]), "", IF(TBL_S6[[#This Row],[IMP 1]]&gt;TBL_S6[[#This Row],[IMP 2]], VLOOKUP(TBL_S6[[#This Row],[IMP Diff]],TBL_VP[], 2, TRUE), VLOOKUP(TBL_S6[[#This Row],[IMP Diff]],TBL_VP[], 3, TRUE)))</f>
        <v>17.899999999999999</v>
      </c>
      <c r="K16" s="48">
        <f xml:space="preserve"> IF(ISBLANK(TBL_S6[[#This Row],[IMP 2]]), "", IF(TBL_S6[[#This Row],[IMP 2]]&gt;TBL_S6[[#This Row],[IMP 1]], VLOOKUP(TBL_S6[[#This Row],[IMP Diff]],TBL_VP[], 2, TRUE), VLOOKUP(TBL_S6[[#This Row],[IMP Diff]],TBL_VP[], 3, TRUE)))</f>
        <v>2.1000000000000014</v>
      </c>
    </row>
    <row r="17" spans="2:11" x14ac:dyDescent="0.3">
      <c r="B17" s="61">
        <v>22</v>
      </c>
      <c r="C17" s="2" t="str">
        <f>VLOOKUP(TBL_S6[[#This Row],[Nr 1]],TBL_Team[],2,FALSE)</f>
        <v>Riviera 5.2</v>
      </c>
      <c r="D17" s="2" t="s">
        <v>6</v>
      </c>
      <c r="E17" s="2" t="str">
        <f>VLOOKUP(TBL_S6[[#This Row],[Nr 2]],TBL_Team[],2,FALSE)</f>
        <v>Aarsele 1</v>
      </c>
      <c r="F17" s="61">
        <v>10</v>
      </c>
      <c r="G17" s="26">
        <v>51</v>
      </c>
      <c r="H17" s="27">
        <v>51</v>
      </c>
      <c r="I17" s="50">
        <f xml:space="preserve"> ABS(TBL_S6[[#This Row],[IMP 2]]-TBL_S6[[#This Row],[IMP 1]])</f>
        <v>0</v>
      </c>
      <c r="J17" s="47">
        <f xml:space="preserve"> IF(ISBLANK(TBL_S6[[#This Row],[IMP 1]]), "", IF(TBL_S6[[#This Row],[IMP 1]]&gt;TBL_S6[[#This Row],[IMP 2]], VLOOKUP(TBL_S6[[#This Row],[IMP Diff]],TBL_VP[], 2, TRUE), VLOOKUP(TBL_S6[[#This Row],[IMP Diff]],TBL_VP[], 3, TRUE)))</f>
        <v>10</v>
      </c>
      <c r="K17" s="48">
        <f xml:space="preserve"> IF(ISBLANK(TBL_S6[[#This Row],[IMP 2]]), "", IF(TBL_S6[[#This Row],[IMP 2]]&gt;TBL_S6[[#This Row],[IMP 1]], VLOOKUP(TBL_S6[[#This Row],[IMP Diff]],TBL_VP[], 2, TRUE), VLOOKUP(TBL_S6[[#This Row],[IMP Diff]],TBL_VP[], 3, TRUE)))</f>
        <v>10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B4640-3676-4EE9-8BA1-C679E3249E49}">
  <dimension ref="B3:K15"/>
  <sheetViews>
    <sheetView workbookViewId="0">
      <selection activeCell="I7" sqref="I7"/>
    </sheetView>
  </sheetViews>
  <sheetFormatPr defaultColWidth="9.33203125" defaultRowHeight="14.4" x14ac:dyDescent="0.3"/>
  <cols>
    <col min="2" max="2" width="4.88671875" bestFit="1" customWidth="1"/>
    <col min="3" max="3" width="30.88671875" customWidth="1"/>
    <col min="4" max="4" width="2.88671875" bestFit="1" customWidth="1"/>
    <col min="5" max="5" width="30.88671875" customWidth="1"/>
    <col min="6" max="6" width="4.88671875" bestFit="1" customWidth="1"/>
    <col min="7" max="8" width="6.33203125" bestFit="1" customWidth="1"/>
    <col min="9" max="9" width="8.5546875" bestFit="1" customWidth="1"/>
    <col min="10" max="11" width="6" bestFit="1" customWidth="1"/>
  </cols>
  <sheetData>
    <row r="3" spans="2:11" s="7" customFormat="1" ht="15.6" x14ac:dyDescent="0.3">
      <c r="B3" s="6" t="s">
        <v>384</v>
      </c>
      <c r="C3" s="6" t="s">
        <v>387</v>
      </c>
      <c r="D3" s="6" t="s">
        <v>5</v>
      </c>
      <c r="E3" s="6" t="s">
        <v>386</v>
      </c>
      <c r="F3" s="6" t="s">
        <v>385</v>
      </c>
      <c r="G3" s="21" t="s">
        <v>0</v>
      </c>
      <c r="H3" s="22" t="s">
        <v>1</v>
      </c>
      <c r="I3" s="49" t="s">
        <v>4</v>
      </c>
      <c r="J3" s="46" t="s">
        <v>2</v>
      </c>
      <c r="K3" s="46" t="s">
        <v>3</v>
      </c>
    </row>
    <row r="4" spans="2:11" x14ac:dyDescent="0.3">
      <c r="B4" s="61">
        <v>9</v>
      </c>
      <c r="C4" s="2" t="str">
        <f>VLOOKUP(TBL_S5[[#This Row],[Nr 1]],TBL_Team[],2,FALSE)</f>
        <v>UAE</v>
      </c>
      <c r="D4" s="2" t="s">
        <v>6</v>
      </c>
      <c r="E4" s="2" t="str">
        <f>VLOOKUP(TBL_S5[[#This Row],[Nr 2]],TBL_Team[],2,FALSE)</f>
        <v>Riviera 4</v>
      </c>
      <c r="F4" s="61">
        <v>20</v>
      </c>
      <c r="G4" s="26">
        <v>63</v>
      </c>
      <c r="H4" s="27">
        <v>29</v>
      </c>
      <c r="I4" s="50">
        <f xml:space="preserve"> ABS(TBL_S5[[#This Row],[IMP 2]]-TBL_S5[[#This Row],[IMP 1]])</f>
        <v>34</v>
      </c>
      <c r="J4" s="47">
        <f xml:space="preserve"> IF(ISBLANK(TBL_S5[[#This Row],[IMP 1]]), "", IF(TBL_S5[[#This Row],[IMP 1]]&gt;TBL_S5[[#This Row],[IMP 2]], VLOOKUP(TBL_S5[[#This Row],[IMP Diff]],TBL_VP[], 2, TRUE), VLOOKUP(TBL_S5[[#This Row],[IMP Diff]],TBL_VP[], 3, TRUE)))</f>
        <v>16.8</v>
      </c>
      <c r="K4" s="48">
        <f xml:space="preserve"> IF(ISBLANK(TBL_S5[[#This Row],[IMP 2]]), "", IF(TBL_S5[[#This Row],[IMP 2]]&gt;TBL_S5[[#This Row],[IMP 1]], VLOOKUP(TBL_S5[[#This Row],[IMP Diff]],TBL_VP[], 2, TRUE), VLOOKUP(TBL_S5[[#This Row],[IMP Diff]],TBL_VP[], 3, TRUE)))</f>
        <v>3.1999999999999993</v>
      </c>
    </row>
    <row r="5" spans="2:11" x14ac:dyDescent="0.3">
      <c r="B5" s="61">
        <v>5</v>
      </c>
      <c r="C5" s="2" t="str">
        <f>VLOOKUP(TBL_S5[[#This Row],[Nr 1]],TBL_Team[],2,FALSE)</f>
        <v>Riviera 1</v>
      </c>
      <c r="D5" s="2" t="s">
        <v>6</v>
      </c>
      <c r="E5" s="2" t="str">
        <f>VLOOKUP(TBL_S5[[#This Row],[Nr 2]],TBL_Team[],2,FALSE)</f>
        <v>Begijntje 1</v>
      </c>
      <c r="F5" s="61">
        <v>23</v>
      </c>
      <c r="G5" s="26">
        <v>36</v>
      </c>
      <c r="H5" s="27">
        <v>57</v>
      </c>
      <c r="I5" s="50">
        <f xml:space="preserve"> ABS(TBL_S5[[#This Row],[IMP 2]]-TBL_S5[[#This Row],[IMP 1]])</f>
        <v>21</v>
      </c>
      <c r="J5" s="47">
        <f xml:space="preserve"> IF(ISBLANK(TBL_S5[[#This Row],[IMP 1]]), "", IF(TBL_S5[[#This Row],[IMP 1]]&gt;TBL_S5[[#This Row],[IMP 2]], VLOOKUP(TBL_S5[[#This Row],[IMP Diff]],TBL_VP[], 2, TRUE), VLOOKUP(TBL_S5[[#This Row],[IMP Diff]],TBL_VP[], 3, TRUE)))</f>
        <v>5.24</v>
      </c>
      <c r="K5" s="48">
        <f xml:space="preserve"> IF(ISBLANK(TBL_S5[[#This Row],[IMP 2]]), "", IF(TBL_S5[[#This Row],[IMP 2]]&gt;TBL_S5[[#This Row],[IMP 1]], VLOOKUP(TBL_S5[[#This Row],[IMP Diff]],TBL_VP[], 2, TRUE), VLOOKUP(TBL_S5[[#This Row],[IMP Diff]],TBL_VP[], 3, TRUE)))</f>
        <v>14.76</v>
      </c>
    </row>
    <row r="6" spans="2:11" x14ac:dyDescent="0.3">
      <c r="B6" s="61">
        <v>4</v>
      </c>
      <c r="C6" s="2" t="str">
        <f>VLOOKUP(TBL_S5[[#This Row],[Nr 1]],TBL_Team[],2,FALSE)</f>
        <v>Squeeze 1&amp;2</v>
      </c>
      <c r="D6" s="2" t="s">
        <v>6</v>
      </c>
      <c r="E6" s="2" t="str">
        <f>VLOOKUP(TBL_S5[[#This Row],[Nr 2]],TBL_Team[],2,FALSE)</f>
        <v>Sandeman 1</v>
      </c>
      <c r="F6" s="61">
        <v>18</v>
      </c>
      <c r="G6" s="26">
        <v>57</v>
      </c>
      <c r="H6" s="27">
        <v>27</v>
      </c>
      <c r="I6" s="50">
        <f xml:space="preserve"> ABS(TBL_S5[[#This Row],[IMP 2]]-TBL_S5[[#This Row],[IMP 1]])</f>
        <v>30</v>
      </c>
      <c r="J6" s="47">
        <f xml:space="preserve"> IF(ISBLANK(TBL_S5[[#This Row],[IMP 1]]), "", IF(TBL_S5[[#This Row],[IMP 1]]&gt;TBL_S5[[#This Row],[IMP 2]], VLOOKUP(TBL_S5[[#This Row],[IMP Diff]],TBL_VP[], 2, TRUE), VLOOKUP(TBL_S5[[#This Row],[IMP Diff]],TBL_VP[], 3, TRUE)))</f>
        <v>16.23</v>
      </c>
      <c r="K6" s="48">
        <f xml:space="preserve"> IF(ISBLANK(TBL_S5[[#This Row],[IMP 2]]), "", IF(TBL_S5[[#This Row],[IMP 2]]&gt;TBL_S5[[#This Row],[IMP 1]], VLOOKUP(TBL_S5[[#This Row],[IMP Diff]],TBL_VP[], 2, TRUE), VLOOKUP(TBL_S5[[#This Row],[IMP Diff]],TBL_VP[], 3, TRUE)))</f>
        <v>3.7699999999999996</v>
      </c>
    </row>
    <row r="7" spans="2:11" x14ac:dyDescent="0.3">
      <c r="B7" s="61">
        <v>14</v>
      </c>
      <c r="C7" s="2" t="str">
        <f>VLOOKUP(TBL_S5[[#This Row],[Nr 1]],TBL_Team[],2,FALSE)</f>
        <v>Boeckenberg 1</v>
      </c>
      <c r="D7" s="2" t="s">
        <v>6</v>
      </c>
      <c r="E7" s="3" t="str">
        <f>VLOOKUP(TBL_S5[[#This Row],[Nr 2]],TBL_Team[],2,FALSE)</f>
        <v>we “zien” mekaar nog wel</v>
      </c>
      <c r="F7" s="61">
        <v>12</v>
      </c>
      <c r="G7" s="26">
        <v>15</v>
      </c>
      <c r="H7" s="27">
        <v>53</v>
      </c>
      <c r="I7" s="50">
        <f xml:space="preserve"> ABS(TBL_S5[[#This Row],[IMP 2]]-TBL_S5[[#This Row],[IMP 1]])</f>
        <v>38</v>
      </c>
      <c r="J7" s="47">
        <f xml:space="preserve"> IF(ISBLANK(TBL_S5[[#This Row],[IMP 1]]), "", IF(TBL_S5[[#This Row],[IMP 1]]&gt;TBL_S5[[#This Row],[IMP 2]], VLOOKUP(TBL_S5[[#This Row],[IMP Diff]],TBL_VP[], 2, TRUE), VLOOKUP(TBL_S5[[#This Row],[IMP Diff]],TBL_VP[], 3, TRUE)))</f>
        <v>2.6799999999999997</v>
      </c>
      <c r="K7" s="48">
        <f xml:space="preserve"> IF(ISBLANK(TBL_S5[[#This Row],[IMP 2]]), "", IF(TBL_S5[[#This Row],[IMP 2]]&gt;TBL_S5[[#This Row],[IMP 1]], VLOOKUP(TBL_S5[[#This Row],[IMP Diff]],TBL_VP[], 2, TRUE), VLOOKUP(TBL_S5[[#This Row],[IMP Diff]],TBL_VP[], 3, TRUE)))</f>
        <v>17.32</v>
      </c>
    </row>
    <row r="8" spans="2:11" x14ac:dyDescent="0.3">
      <c r="B8" s="61">
        <v>3</v>
      </c>
      <c r="C8" s="3" t="str">
        <f>VLOOKUP(TBL_S5[[#This Row],[Nr 1]],TBL_Team[],2,FALSE)</f>
        <v>Riviera 3</v>
      </c>
      <c r="D8" s="2" t="s">
        <v>6</v>
      </c>
      <c r="E8" s="3" t="str">
        <f>VLOOKUP(TBL_S5[[#This Row],[Nr 2]],TBL_Team[],2,FALSE)</f>
        <v>Pieterman 3</v>
      </c>
      <c r="F8" s="61">
        <v>2</v>
      </c>
      <c r="G8" s="26">
        <v>47</v>
      </c>
      <c r="H8" s="27">
        <v>44</v>
      </c>
      <c r="I8" s="51">
        <f xml:space="preserve"> ABS(TBL_S5[[#This Row],[IMP 2]]-TBL_S5[[#This Row],[IMP 1]])</f>
        <v>3</v>
      </c>
      <c r="J8" s="47">
        <f xml:space="preserve"> IF(ISBLANK(TBL_S5[[#This Row],[IMP 1]]), "", IF(TBL_S5[[#This Row],[IMP 1]]&gt;TBL_S5[[#This Row],[IMP 2]], VLOOKUP(TBL_S5[[#This Row],[IMP Diff]],TBL_VP[], 2, TRUE), VLOOKUP(TBL_S5[[#This Row],[IMP Diff]],TBL_VP[], 3, TRUE)))</f>
        <v>10.82</v>
      </c>
      <c r="K8" s="48">
        <f xml:space="preserve"> IF(ISBLANK(TBL_S5[[#This Row],[IMP 2]]), "", IF(TBL_S5[[#This Row],[IMP 2]]&gt;TBL_S5[[#This Row],[IMP 1]], VLOOKUP(TBL_S5[[#This Row],[IMP Diff]],TBL_VP[], 2, TRUE), VLOOKUP(TBL_S5[[#This Row],[IMP Diff]],TBL_VP[], 3, TRUE)))</f>
        <v>9.18</v>
      </c>
    </row>
    <row r="9" spans="2:11" x14ac:dyDescent="0.3">
      <c r="B9" s="61">
        <v>7</v>
      </c>
      <c r="C9" s="3" t="str">
        <f>VLOOKUP(TBL_S5[[#This Row],[Nr 1]],TBL_Team[],2,FALSE)</f>
        <v>Merelbeke</v>
      </c>
      <c r="D9" s="2" t="s">
        <v>6</v>
      </c>
      <c r="E9" s="3" t="str">
        <f>VLOOKUP(TBL_S5[[#This Row],[Nr 2]],TBL_Team[],2,FALSE)</f>
        <v>Pieterman 2</v>
      </c>
      <c r="F9" s="61">
        <v>24</v>
      </c>
      <c r="G9" s="26">
        <v>45</v>
      </c>
      <c r="H9" s="27">
        <v>43</v>
      </c>
      <c r="I9" s="51">
        <f xml:space="preserve"> ABS(TBL_S5[[#This Row],[IMP 2]]-TBL_S5[[#This Row],[IMP 1]])</f>
        <v>2</v>
      </c>
      <c r="J9" s="47">
        <f xml:space="preserve"> IF(ISBLANK(TBL_S5[[#This Row],[IMP 1]]), "", IF(TBL_S5[[#This Row],[IMP 1]]&gt;TBL_S5[[#This Row],[IMP 2]], VLOOKUP(TBL_S5[[#This Row],[IMP Diff]],TBL_VP[], 2, TRUE), VLOOKUP(TBL_S5[[#This Row],[IMP Diff]],TBL_VP[], 3, TRUE)))</f>
        <v>10.55</v>
      </c>
      <c r="K9" s="48">
        <f xml:space="preserve"> IF(ISBLANK(TBL_S5[[#This Row],[IMP 2]]), "", IF(TBL_S5[[#This Row],[IMP 2]]&gt;TBL_S5[[#This Row],[IMP 1]], VLOOKUP(TBL_S5[[#This Row],[IMP Diff]],TBL_VP[], 2, TRUE), VLOOKUP(TBL_S5[[#This Row],[IMP Diff]],TBL_VP[], 3, TRUE)))</f>
        <v>9.4499999999999993</v>
      </c>
    </row>
    <row r="10" spans="2:11" x14ac:dyDescent="0.3">
      <c r="B10" s="61">
        <v>17</v>
      </c>
      <c r="C10" s="3" t="str">
        <f>VLOOKUP(TBL_S5[[#This Row],[Nr 1]],TBL_Team[],2,FALSE)</f>
        <v>Forum 1</v>
      </c>
      <c r="D10" s="2" t="s">
        <v>6</v>
      </c>
      <c r="E10" s="3" t="str">
        <f>VLOOKUP(TBL_S5[[#This Row],[Nr 2]],TBL_Team[],2,FALSE)</f>
        <v>Waregem 1</v>
      </c>
      <c r="F10" s="61">
        <v>11</v>
      </c>
      <c r="G10" s="26">
        <v>65</v>
      </c>
      <c r="H10" s="27">
        <v>30</v>
      </c>
      <c r="I10" s="51">
        <f xml:space="preserve"> ABS(TBL_S5[[#This Row],[IMP 2]]-TBL_S5[[#This Row],[IMP 1]])</f>
        <v>35</v>
      </c>
      <c r="J10" s="47">
        <f xml:space="preserve"> IF(ISBLANK(TBL_S5[[#This Row],[IMP 1]]), "", IF(TBL_S5[[#This Row],[IMP 1]]&gt;TBL_S5[[#This Row],[IMP 2]], VLOOKUP(TBL_S5[[#This Row],[IMP Diff]],TBL_VP[], 2, TRUE), VLOOKUP(TBL_S5[[#This Row],[IMP Diff]],TBL_VP[], 3, TRUE)))</f>
        <v>16.93</v>
      </c>
      <c r="K10" s="48">
        <f xml:space="preserve"> IF(ISBLANK(TBL_S5[[#This Row],[IMP 2]]), "", IF(TBL_S5[[#This Row],[IMP 2]]&gt;TBL_S5[[#This Row],[IMP 1]], VLOOKUP(TBL_S5[[#This Row],[IMP Diff]],TBL_VP[], 2, TRUE), VLOOKUP(TBL_S5[[#This Row],[IMP Diff]],TBL_VP[], 3, TRUE)))</f>
        <v>3.0700000000000003</v>
      </c>
    </row>
    <row r="11" spans="2:11" x14ac:dyDescent="0.3">
      <c r="B11" s="61">
        <v>16</v>
      </c>
      <c r="C11" s="2" t="str">
        <f>VLOOKUP(TBL_S5[[#This Row],[Nr 1]],TBL_Team[],2,FALSE)</f>
        <v>P1</v>
      </c>
      <c r="D11" s="2" t="s">
        <v>6</v>
      </c>
      <c r="E11" s="3" t="str">
        <f>VLOOKUP(TBL_S5[[#This Row],[Nr 2]],TBL_Team[],2,FALSE)</f>
        <v>Riviera 5.2</v>
      </c>
      <c r="F11" s="61">
        <v>22</v>
      </c>
      <c r="G11" s="26">
        <v>87</v>
      </c>
      <c r="H11" s="27">
        <v>33</v>
      </c>
      <c r="I11" s="50">
        <f xml:space="preserve"> ABS(TBL_S5[[#This Row],[IMP 2]]-TBL_S5[[#This Row],[IMP 1]])</f>
        <v>54</v>
      </c>
      <c r="J11" s="47">
        <f xml:space="preserve"> IF(ISBLANK(TBL_S5[[#This Row],[IMP 1]]), "", IF(TBL_S5[[#This Row],[IMP 1]]&gt;TBL_S5[[#This Row],[IMP 2]], VLOOKUP(TBL_S5[[#This Row],[IMP Diff]],TBL_VP[], 2, TRUE), VLOOKUP(TBL_S5[[#This Row],[IMP Diff]],TBL_VP[], 3, TRUE)))</f>
        <v>19</v>
      </c>
      <c r="K11" s="48">
        <f xml:space="preserve"> IF(ISBLANK(TBL_S5[[#This Row],[IMP 2]]), "", IF(TBL_S5[[#This Row],[IMP 2]]&gt;TBL_S5[[#This Row],[IMP 1]], VLOOKUP(TBL_S5[[#This Row],[IMP Diff]],TBL_VP[], 2, TRUE), VLOOKUP(TBL_S5[[#This Row],[IMP Diff]],TBL_VP[], 3, TRUE)))</f>
        <v>1</v>
      </c>
    </row>
    <row r="12" spans="2:11" x14ac:dyDescent="0.3">
      <c r="B12" s="61">
        <v>1</v>
      </c>
      <c r="C12" s="2" t="str">
        <f>VLOOKUP(TBL_S5[[#This Row],[Nr 1]],TBL_Team[],2,FALSE)</f>
        <v>De Bierpruvers</v>
      </c>
      <c r="D12" s="2" t="s">
        <v>6</v>
      </c>
      <c r="E12" s="3" t="str">
        <f>VLOOKUP(TBL_S5[[#This Row],[Nr 2]],TBL_Team[],2,FALSE)</f>
        <v>Westrand 1</v>
      </c>
      <c r="F12" s="61">
        <v>6</v>
      </c>
      <c r="G12" s="26">
        <v>22</v>
      </c>
      <c r="H12" s="27">
        <v>56</v>
      </c>
      <c r="I12" s="50">
        <f xml:space="preserve"> ABS(TBL_S5[[#This Row],[IMP 2]]-TBL_S5[[#This Row],[IMP 1]])</f>
        <v>34</v>
      </c>
      <c r="J12" s="47">
        <f xml:space="preserve"> IF(ISBLANK(TBL_S5[[#This Row],[IMP 1]]), "", IF(TBL_S5[[#This Row],[IMP 1]]&gt;TBL_S5[[#This Row],[IMP 2]], VLOOKUP(TBL_S5[[#This Row],[IMP Diff]],TBL_VP[], 2, TRUE), VLOOKUP(TBL_S5[[#This Row],[IMP Diff]],TBL_VP[], 3, TRUE)))</f>
        <v>3.1999999999999993</v>
      </c>
      <c r="K12" s="48">
        <f xml:space="preserve"> IF(ISBLANK(TBL_S5[[#This Row],[IMP 2]]), "", IF(TBL_S5[[#This Row],[IMP 2]]&gt;TBL_S5[[#This Row],[IMP 1]], VLOOKUP(TBL_S5[[#This Row],[IMP Diff]],TBL_VP[], 2, TRUE), VLOOKUP(TBL_S5[[#This Row],[IMP Diff]],TBL_VP[], 3, TRUE)))</f>
        <v>16.8</v>
      </c>
    </row>
    <row r="13" spans="2:11" x14ac:dyDescent="0.3">
      <c r="B13" s="61">
        <v>15</v>
      </c>
      <c r="C13" s="2" t="str">
        <f>VLOOKUP(TBL_S5[[#This Row],[Nr 1]],TBL_Team[],2,FALSE)</f>
        <v>Boeckenberg 3</v>
      </c>
      <c r="D13" s="2" t="s">
        <v>6</v>
      </c>
      <c r="E13" s="3" t="str">
        <f>VLOOKUP(TBL_S5[[#This Row],[Nr 2]],TBL_Team[],2,FALSE)</f>
        <v>Riviera 5.1</v>
      </c>
      <c r="F13" s="61">
        <v>21</v>
      </c>
      <c r="G13" s="26">
        <v>29</v>
      </c>
      <c r="H13" s="27">
        <v>45</v>
      </c>
      <c r="I13" s="50">
        <f xml:space="preserve"> ABS(TBL_S5[[#This Row],[IMP 2]]-TBL_S5[[#This Row],[IMP 1]])</f>
        <v>16</v>
      </c>
      <c r="J13" s="47">
        <f xml:space="preserve"> IF(ISBLANK(TBL_S5[[#This Row],[IMP 1]]), "", IF(TBL_S5[[#This Row],[IMP 1]]&gt;TBL_S5[[#This Row],[IMP 2]], VLOOKUP(TBL_S5[[#This Row],[IMP Diff]],TBL_VP[], 2, TRUE), VLOOKUP(TBL_S5[[#This Row],[IMP Diff]],TBL_VP[], 3, TRUE)))</f>
        <v>6.1899999999999995</v>
      </c>
      <c r="K13" s="48">
        <f xml:space="preserve"> IF(ISBLANK(TBL_S5[[#This Row],[IMP 2]]), "", IF(TBL_S5[[#This Row],[IMP 2]]&gt;TBL_S5[[#This Row],[IMP 1]], VLOOKUP(TBL_S5[[#This Row],[IMP Diff]],TBL_VP[], 2, TRUE), VLOOKUP(TBL_S5[[#This Row],[IMP Diff]],TBL_VP[], 3, TRUE)))</f>
        <v>13.81</v>
      </c>
    </row>
    <row r="14" spans="2:11" x14ac:dyDescent="0.3">
      <c r="B14" s="61">
        <v>8</v>
      </c>
      <c r="C14" s="2" t="str">
        <f>VLOOKUP(TBL_S5[[#This Row],[Nr 1]],TBL_Team[],2,FALSE)</f>
        <v>DUA</v>
      </c>
      <c r="D14" s="2" t="s">
        <v>6</v>
      </c>
      <c r="E14" s="2" t="str">
        <f>VLOOKUP(TBL_S5[[#This Row],[Nr 2]],TBL_Team[],2,FALSE)</f>
        <v>Westrand 2</v>
      </c>
      <c r="F14" s="61">
        <v>19</v>
      </c>
      <c r="G14" s="26">
        <v>40</v>
      </c>
      <c r="H14" s="27">
        <v>80</v>
      </c>
      <c r="I14" s="50">
        <f xml:space="preserve"> ABS(TBL_S5[[#This Row],[IMP 2]]-TBL_S5[[#This Row],[IMP 1]])</f>
        <v>40</v>
      </c>
      <c r="J14" s="47">
        <f xml:space="preserve"> IF(ISBLANK(TBL_S5[[#This Row],[IMP 1]]), "", IF(TBL_S5[[#This Row],[IMP 1]]&gt;TBL_S5[[#This Row],[IMP 2]], VLOOKUP(TBL_S5[[#This Row],[IMP Diff]],TBL_VP[], 2, TRUE), VLOOKUP(TBL_S5[[#This Row],[IMP Diff]],TBL_VP[], 3, TRUE)))</f>
        <v>2.4400000000000013</v>
      </c>
      <c r="K14" s="48">
        <f xml:space="preserve"> IF(ISBLANK(TBL_S5[[#This Row],[IMP 2]]), "", IF(TBL_S5[[#This Row],[IMP 2]]&gt;TBL_S5[[#This Row],[IMP 1]], VLOOKUP(TBL_S5[[#This Row],[IMP Diff]],TBL_VP[], 2, TRUE), VLOOKUP(TBL_S5[[#This Row],[IMP Diff]],TBL_VP[], 3, TRUE)))</f>
        <v>17.559999999999999</v>
      </c>
    </row>
    <row r="15" spans="2:11" x14ac:dyDescent="0.3">
      <c r="B15" s="61">
        <v>13</v>
      </c>
      <c r="C15" s="2" t="str">
        <f>VLOOKUP(TBL_S5[[#This Row],[Nr 1]],TBL_Team[],2,FALSE)</f>
        <v>Beveren</v>
      </c>
      <c r="D15" s="2" t="s">
        <v>6</v>
      </c>
      <c r="E15" s="2" t="str">
        <f>VLOOKUP(TBL_S5[[#This Row],[Nr 2]],TBL_Team[],2,FALSE)</f>
        <v>Aarsele 1</v>
      </c>
      <c r="F15" s="61">
        <v>10</v>
      </c>
      <c r="G15" s="26">
        <v>44</v>
      </c>
      <c r="H15" s="27">
        <v>68</v>
      </c>
      <c r="I15" s="50">
        <f xml:space="preserve"> ABS(TBL_S5[[#This Row],[IMP 2]]-TBL_S5[[#This Row],[IMP 1]])</f>
        <v>24</v>
      </c>
      <c r="J15" s="47">
        <f xml:space="preserve"> IF(ISBLANK(TBL_S5[[#This Row],[IMP 1]]), "", IF(TBL_S5[[#This Row],[IMP 1]]&gt;TBL_S5[[#This Row],[IMP 2]], VLOOKUP(TBL_S5[[#This Row],[IMP Diff]],TBL_VP[], 2, TRUE), VLOOKUP(TBL_S5[[#This Row],[IMP Diff]],TBL_VP[], 3, TRUE)))</f>
        <v>4.7200000000000006</v>
      </c>
      <c r="K15" s="48">
        <f xml:space="preserve"> IF(ISBLANK(TBL_S5[[#This Row],[IMP 2]]), "", IF(TBL_S5[[#This Row],[IMP 2]]&gt;TBL_S5[[#This Row],[IMP 1]], VLOOKUP(TBL_S5[[#This Row],[IMP Diff]],TBL_VP[], 2, TRUE), VLOOKUP(TBL_S5[[#This Row],[IMP Diff]],TBL_VP[], 3, TRUE)))</f>
        <v>15.28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B54DA-2714-44F9-BEEB-7F58942F4D1E}">
  <dimension ref="B3:K15"/>
  <sheetViews>
    <sheetView workbookViewId="0">
      <selection activeCell="I10" sqref="I10"/>
    </sheetView>
  </sheetViews>
  <sheetFormatPr defaultColWidth="9.33203125" defaultRowHeight="14.4" x14ac:dyDescent="0.3"/>
  <cols>
    <col min="2" max="2" width="4.88671875" bestFit="1" customWidth="1"/>
    <col min="3" max="3" width="30.88671875" customWidth="1"/>
    <col min="4" max="4" width="2.88671875" bestFit="1" customWidth="1"/>
    <col min="5" max="5" width="30.88671875" customWidth="1"/>
    <col min="6" max="6" width="4.88671875" bestFit="1" customWidth="1"/>
    <col min="7" max="8" width="6.33203125" bestFit="1" customWidth="1"/>
    <col min="9" max="9" width="8.5546875" bestFit="1" customWidth="1"/>
    <col min="10" max="11" width="6" bestFit="1" customWidth="1"/>
  </cols>
  <sheetData>
    <row r="3" spans="2:11" s="7" customFormat="1" ht="15.6" x14ac:dyDescent="0.3">
      <c r="B3" s="6" t="s">
        <v>384</v>
      </c>
      <c r="C3" s="6" t="s">
        <v>387</v>
      </c>
      <c r="D3" s="6" t="s">
        <v>5</v>
      </c>
      <c r="E3" s="6" t="s">
        <v>386</v>
      </c>
      <c r="F3" s="6" t="s">
        <v>385</v>
      </c>
      <c r="G3" s="21" t="s">
        <v>0</v>
      </c>
      <c r="H3" s="22" t="s">
        <v>1</v>
      </c>
      <c r="I3" s="49" t="s">
        <v>4</v>
      </c>
      <c r="J3" s="46" t="s">
        <v>2</v>
      </c>
      <c r="K3" s="46" t="s">
        <v>3</v>
      </c>
    </row>
    <row r="4" spans="2:11" x14ac:dyDescent="0.3">
      <c r="B4" s="61">
        <v>12</v>
      </c>
      <c r="C4" s="2" t="str">
        <f>VLOOKUP(TBL_S4[[#This Row],[Nr 1]],TBL_Team[],2,FALSE)</f>
        <v>we “zien” mekaar nog wel</v>
      </c>
      <c r="D4" s="2" t="s">
        <v>6</v>
      </c>
      <c r="E4" s="2" t="str">
        <f>VLOOKUP(TBL_S4[[#This Row],[Nr 2]],TBL_Team[],2,FALSE)</f>
        <v>UAE</v>
      </c>
      <c r="F4" s="61">
        <v>9</v>
      </c>
      <c r="G4" s="26">
        <v>20</v>
      </c>
      <c r="H4" s="27">
        <v>104</v>
      </c>
      <c r="I4" s="50">
        <f xml:space="preserve"> ABS(TBL_S4[[#This Row],[IMP 2]]-TBL_S4[[#This Row],[IMP 1]])</f>
        <v>84</v>
      </c>
      <c r="J4" s="47">
        <f xml:space="preserve"> IF(ISBLANK(TBL_S4[[#This Row],[IMP 1]]), "", IF(TBL_S4[[#This Row],[IMP 1]]&gt;TBL_S4[[#This Row],[IMP 2]], VLOOKUP(TBL_S4[[#This Row],[IMP Diff]],TBL_VP[], 2, TRUE), VLOOKUP(TBL_S4[[#This Row],[IMP Diff]],TBL_VP[], 3, TRUE)))</f>
        <v>0</v>
      </c>
      <c r="K4" s="48">
        <f xml:space="preserve"> IF(ISBLANK(TBL_S4[[#This Row],[IMP 2]]), "", IF(TBL_S4[[#This Row],[IMP 2]]&gt;TBL_S4[[#This Row],[IMP 1]], VLOOKUP(TBL_S4[[#This Row],[IMP Diff]],TBL_VP[], 2, TRUE), VLOOKUP(TBL_S4[[#This Row],[IMP Diff]],TBL_VP[], 3, TRUE)))</f>
        <v>20</v>
      </c>
    </row>
    <row r="5" spans="2:11" x14ac:dyDescent="0.3">
      <c r="B5" s="61">
        <v>4</v>
      </c>
      <c r="C5" s="2" t="str">
        <f>VLOOKUP(TBL_S4[[#This Row],[Nr 1]],TBL_Team[],2,FALSE)</f>
        <v>Squeeze 1&amp;2</v>
      </c>
      <c r="D5" s="2" t="s">
        <v>6</v>
      </c>
      <c r="E5" s="2" t="str">
        <f>VLOOKUP(TBL_S4[[#This Row],[Nr 2]],TBL_Team[],2,FALSE)</f>
        <v>Riviera 4</v>
      </c>
      <c r="F5" s="61">
        <v>20</v>
      </c>
      <c r="G5" s="26">
        <v>38</v>
      </c>
      <c r="H5" s="27">
        <v>47</v>
      </c>
      <c r="I5" s="50">
        <f xml:space="preserve"> ABS(TBL_S4[[#This Row],[IMP 2]]-TBL_S4[[#This Row],[IMP 1]])</f>
        <v>9</v>
      </c>
      <c r="J5" s="47">
        <f xml:space="preserve"> IF(ISBLANK(TBL_S4[[#This Row],[IMP 1]]), "", IF(TBL_S4[[#This Row],[IMP 1]]&gt;TBL_S4[[#This Row],[IMP 2]], VLOOKUP(TBL_S4[[#This Row],[IMP Diff]],TBL_VP[], 2, TRUE), VLOOKUP(TBL_S4[[#This Row],[IMP Diff]],TBL_VP[], 3, TRUE)))</f>
        <v>7.6999999999999993</v>
      </c>
      <c r="K5" s="48">
        <f xml:space="preserve"> IF(ISBLANK(TBL_S4[[#This Row],[IMP 2]]), "", IF(TBL_S4[[#This Row],[IMP 2]]&gt;TBL_S4[[#This Row],[IMP 1]], VLOOKUP(TBL_S4[[#This Row],[IMP Diff]],TBL_VP[], 2, TRUE), VLOOKUP(TBL_S4[[#This Row],[IMP Diff]],TBL_VP[], 3, TRUE)))</f>
        <v>12.3</v>
      </c>
    </row>
    <row r="6" spans="2:11" x14ac:dyDescent="0.3">
      <c r="B6" s="61">
        <v>23</v>
      </c>
      <c r="C6" s="2" t="str">
        <f>VLOOKUP(TBL_S4[[#This Row],[Nr 1]],TBL_Team[],2,FALSE)</f>
        <v>Begijntje 1</v>
      </c>
      <c r="D6" s="2" t="s">
        <v>6</v>
      </c>
      <c r="E6" s="2" t="str">
        <f>VLOOKUP(TBL_S4[[#This Row],[Nr 2]],TBL_Team[],2,FALSE)</f>
        <v>Pieterman 3</v>
      </c>
      <c r="F6" s="61">
        <v>2</v>
      </c>
      <c r="G6" s="26">
        <v>30</v>
      </c>
      <c r="H6" s="27">
        <v>11</v>
      </c>
      <c r="I6" s="50">
        <f xml:space="preserve"> ABS(TBL_S4[[#This Row],[IMP 2]]-TBL_S4[[#This Row],[IMP 1]])</f>
        <v>19</v>
      </c>
      <c r="J6" s="47">
        <f xml:space="preserve"> IF(ISBLANK(TBL_S4[[#This Row],[IMP 1]]), "", IF(TBL_S4[[#This Row],[IMP 1]]&gt;TBL_S4[[#This Row],[IMP 2]], VLOOKUP(TBL_S4[[#This Row],[IMP Diff]],TBL_VP[], 2, TRUE), VLOOKUP(TBL_S4[[#This Row],[IMP Diff]],TBL_VP[], 3, TRUE)))</f>
        <v>14.39</v>
      </c>
      <c r="K6" s="48">
        <f xml:space="preserve"> IF(ISBLANK(TBL_S4[[#This Row],[IMP 2]]), "", IF(TBL_S4[[#This Row],[IMP 2]]&gt;TBL_S4[[#This Row],[IMP 1]], VLOOKUP(TBL_S4[[#This Row],[IMP Diff]],TBL_VP[], 2, TRUE), VLOOKUP(TBL_S4[[#This Row],[IMP Diff]],TBL_VP[], 3, TRUE)))</f>
        <v>5.6099999999999994</v>
      </c>
    </row>
    <row r="7" spans="2:11" x14ac:dyDescent="0.3">
      <c r="B7" s="61">
        <v>5</v>
      </c>
      <c r="C7" s="2" t="str">
        <f>VLOOKUP(TBL_S4[[#This Row],[Nr 1]],TBL_Team[],2,FALSE)</f>
        <v>Riviera 1</v>
      </c>
      <c r="D7" s="2" t="s">
        <v>6</v>
      </c>
      <c r="E7" s="3" t="str">
        <f>VLOOKUP(TBL_S4[[#This Row],[Nr 2]],TBL_Team[],2,FALSE)</f>
        <v>Forum 1</v>
      </c>
      <c r="F7" s="61">
        <v>17</v>
      </c>
      <c r="G7" s="26">
        <v>66</v>
      </c>
      <c r="H7" s="27">
        <v>29</v>
      </c>
      <c r="I7" s="50">
        <f xml:space="preserve"> ABS(TBL_S4[[#This Row],[IMP 2]]-TBL_S4[[#This Row],[IMP 1]])</f>
        <v>37</v>
      </c>
      <c r="J7" s="47">
        <f xml:space="preserve"> IF(ISBLANK(TBL_S4[[#This Row],[IMP 1]]), "", IF(TBL_S4[[#This Row],[IMP 1]]&gt;TBL_S4[[#This Row],[IMP 2]], VLOOKUP(TBL_S4[[#This Row],[IMP Diff]],TBL_VP[], 2, TRUE), VLOOKUP(TBL_S4[[#This Row],[IMP Diff]],TBL_VP[], 3, TRUE)))</f>
        <v>17.190000000000001</v>
      </c>
      <c r="K7" s="48">
        <f xml:space="preserve"> IF(ISBLANK(TBL_S4[[#This Row],[IMP 2]]), "", IF(TBL_S4[[#This Row],[IMP 2]]&gt;TBL_S4[[#This Row],[IMP 1]], VLOOKUP(TBL_S4[[#This Row],[IMP Diff]],TBL_VP[], 2, TRUE), VLOOKUP(TBL_S4[[#This Row],[IMP Diff]],TBL_VP[], 3, TRUE)))</f>
        <v>2.8099999999999987</v>
      </c>
    </row>
    <row r="8" spans="2:11" x14ac:dyDescent="0.3">
      <c r="B8" s="61">
        <v>7</v>
      </c>
      <c r="C8" s="3" t="str">
        <f>VLOOKUP(TBL_S4[[#This Row],[Nr 1]],TBL_Team[],2,FALSE)</f>
        <v>Merelbeke</v>
      </c>
      <c r="D8" s="2" t="s">
        <v>6</v>
      </c>
      <c r="E8" s="3" t="str">
        <f>VLOOKUP(TBL_S4[[#This Row],[Nr 2]],TBL_Team[],2,FALSE)</f>
        <v>Riviera 3</v>
      </c>
      <c r="F8" s="61">
        <v>3</v>
      </c>
      <c r="G8" s="26">
        <v>48</v>
      </c>
      <c r="H8" s="27">
        <v>56</v>
      </c>
      <c r="I8" s="51">
        <f xml:space="preserve"> ABS(TBL_S4[[#This Row],[IMP 2]]-TBL_S4[[#This Row],[IMP 1]])</f>
        <v>8</v>
      </c>
      <c r="J8" s="47">
        <f xml:space="preserve"> IF(ISBLANK(TBL_S4[[#This Row],[IMP 1]]), "", IF(TBL_S4[[#This Row],[IMP 1]]&gt;TBL_S4[[#This Row],[IMP 2]], VLOOKUP(TBL_S4[[#This Row],[IMP Diff]],TBL_VP[], 2, TRUE), VLOOKUP(TBL_S4[[#This Row],[IMP Diff]],TBL_VP[], 3, TRUE)))</f>
        <v>7.93</v>
      </c>
      <c r="K8" s="48">
        <f xml:space="preserve"> IF(ISBLANK(TBL_S4[[#This Row],[IMP 2]]), "", IF(TBL_S4[[#This Row],[IMP 2]]&gt;TBL_S4[[#This Row],[IMP 1]], VLOOKUP(TBL_S4[[#This Row],[IMP Diff]],TBL_VP[], 2, TRUE), VLOOKUP(TBL_S4[[#This Row],[IMP Diff]],TBL_VP[], 3, TRUE)))</f>
        <v>12.07</v>
      </c>
    </row>
    <row r="9" spans="2:11" x14ac:dyDescent="0.3">
      <c r="B9" s="61">
        <v>14</v>
      </c>
      <c r="C9" s="3" t="str">
        <f>VLOOKUP(TBL_S4[[#This Row],[Nr 1]],TBL_Team[],2,FALSE)</f>
        <v>Boeckenberg 1</v>
      </c>
      <c r="D9" s="2" t="s">
        <v>6</v>
      </c>
      <c r="E9" s="3" t="str">
        <f>VLOOKUP(TBL_S4[[#This Row],[Nr 2]],TBL_Team[],2,FALSE)</f>
        <v>P1</v>
      </c>
      <c r="F9" s="61">
        <v>16</v>
      </c>
      <c r="G9" s="26">
        <v>56</v>
      </c>
      <c r="H9" s="27">
        <v>23</v>
      </c>
      <c r="I9" s="51">
        <f xml:space="preserve"> ABS(TBL_S4[[#This Row],[IMP 2]]-TBL_S4[[#This Row],[IMP 1]])</f>
        <v>33</v>
      </c>
      <c r="J9" s="47">
        <f xml:space="preserve"> IF(ISBLANK(TBL_S4[[#This Row],[IMP 1]]), "", IF(TBL_S4[[#This Row],[IMP 1]]&gt;TBL_S4[[#This Row],[IMP 2]], VLOOKUP(TBL_S4[[#This Row],[IMP Diff]],TBL_VP[], 2, TRUE), VLOOKUP(TBL_S4[[#This Row],[IMP Diff]],TBL_VP[], 3, TRUE)))</f>
        <v>16.66</v>
      </c>
      <c r="K9" s="48">
        <f xml:space="preserve"> IF(ISBLANK(TBL_S4[[#This Row],[IMP 2]]), "", IF(TBL_S4[[#This Row],[IMP 2]]&gt;TBL_S4[[#This Row],[IMP 1]], VLOOKUP(TBL_S4[[#This Row],[IMP Diff]],TBL_VP[], 2, TRUE), VLOOKUP(TBL_S4[[#This Row],[IMP Diff]],TBL_VP[], 3, TRUE)))</f>
        <v>3.34</v>
      </c>
    </row>
    <row r="10" spans="2:11" x14ac:dyDescent="0.3">
      <c r="B10" s="61">
        <v>18</v>
      </c>
      <c r="C10" s="3" t="str">
        <f>VLOOKUP(TBL_S4[[#This Row],[Nr 1]],TBL_Team[],2,FALSE)</f>
        <v>Sandeman 1</v>
      </c>
      <c r="D10" s="2" t="s">
        <v>6</v>
      </c>
      <c r="E10" s="3" t="str">
        <f>VLOOKUP(TBL_S4[[#This Row],[Nr 2]],TBL_Team[],2,FALSE)</f>
        <v>Westrand 1</v>
      </c>
      <c r="F10" s="61">
        <v>6</v>
      </c>
      <c r="G10" s="26">
        <f xml:space="preserve"> 37+24</f>
        <v>61</v>
      </c>
      <c r="H10" s="27">
        <f xml:space="preserve"> 2+16</f>
        <v>18</v>
      </c>
      <c r="I10" s="51">
        <f xml:space="preserve"> ABS(TBL_S4[[#This Row],[IMP 2]]-TBL_S4[[#This Row],[IMP 1]])</f>
        <v>43</v>
      </c>
      <c r="J10" s="47">
        <f xml:space="preserve"> IF(ISBLANK(TBL_S4[[#This Row],[IMP 1]]), "", IF(TBL_S4[[#This Row],[IMP 1]]&gt;TBL_S4[[#This Row],[IMP 2]], VLOOKUP(TBL_S4[[#This Row],[IMP Diff]],TBL_VP[], 2, TRUE), VLOOKUP(TBL_S4[[#This Row],[IMP Diff]],TBL_VP[], 3, TRUE)))</f>
        <v>17.899999999999999</v>
      </c>
      <c r="K10" s="48">
        <f xml:space="preserve"> IF(ISBLANK(TBL_S4[[#This Row],[IMP 2]]), "", IF(TBL_S4[[#This Row],[IMP 2]]&gt;TBL_S4[[#This Row],[IMP 1]], VLOOKUP(TBL_S4[[#This Row],[IMP Diff]],TBL_VP[], 2, TRUE), VLOOKUP(TBL_S4[[#This Row],[IMP Diff]],TBL_VP[], 3, TRUE)))</f>
        <v>2.1000000000000014</v>
      </c>
    </row>
    <row r="11" spans="2:11" x14ac:dyDescent="0.3">
      <c r="B11" s="61">
        <v>8</v>
      </c>
      <c r="C11" s="2" t="str">
        <f>VLOOKUP(TBL_S4[[#This Row],[Nr 1]],TBL_Team[],2,FALSE)</f>
        <v>DUA</v>
      </c>
      <c r="D11" s="2" t="s">
        <v>6</v>
      </c>
      <c r="E11" s="3" t="str">
        <f>VLOOKUP(TBL_S4[[#This Row],[Nr 2]],TBL_Team[],2,FALSE)</f>
        <v>Pieterman 2</v>
      </c>
      <c r="F11" s="61">
        <v>24</v>
      </c>
      <c r="G11" s="26">
        <v>20</v>
      </c>
      <c r="H11" s="27">
        <v>58</v>
      </c>
      <c r="I11" s="50">
        <f xml:space="preserve"> ABS(TBL_S4[[#This Row],[IMP 2]]-TBL_S4[[#This Row],[IMP 1]])</f>
        <v>38</v>
      </c>
      <c r="J11" s="47">
        <f xml:space="preserve"> IF(ISBLANK(TBL_S4[[#This Row],[IMP 1]]), "", IF(TBL_S4[[#This Row],[IMP 1]]&gt;TBL_S4[[#This Row],[IMP 2]], VLOOKUP(TBL_S4[[#This Row],[IMP Diff]],TBL_VP[], 2, TRUE), VLOOKUP(TBL_S4[[#This Row],[IMP Diff]],TBL_VP[], 3, TRUE)))</f>
        <v>2.6799999999999997</v>
      </c>
      <c r="K11" s="48">
        <f xml:space="preserve"> IF(ISBLANK(TBL_S4[[#This Row],[IMP 2]]), "", IF(TBL_S4[[#This Row],[IMP 2]]&gt;TBL_S4[[#This Row],[IMP 1]], VLOOKUP(TBL_S4[[#This Row],[IMP Diff]],TBL_VP[], 2, TRUE), VLOOKUP(TBL_S4[[#This Row],[IMP Diff]],TBL_VP[], 3, TRUE)))</f>
        <v>17.32</v>
      </c>
    </row>
    <row r="12" spans="2:11" x14ac:dyDescent="0.3">
      <c r="B12" s="61">
        <v>21</v>
      </c>
      <c r="C12" s="2" t="str">
        <f>VLOOKUP(TBL_S4[[#This Row],[Nr 1]],TBL_Team[],2,FALSE)</f>
        <v>Riviera 5.1</v>
      </c>
      <c r="D12" s="2" t="s">
        <v>6</v>
      </c>
      <c r="E12" s="3" t="str">
        <f>VLOOKUP(TBL_S4[[#This Row],[Nr 2]],TBL_Team[],2,FALSE)</f>
        <v>Waregem 1</v>
      </c>
      <c r="F12" s="61">
        <v>11</v>
      </c>
      <c r="G12" s="26">
        <v>32</v>
      </c>
      <c r="H12" s="27">
        <v>47</v>
      </c>
      <c r="I12" s="50">
        <f xml:space="preserve"> ABS(TBL_S4[[#This Row],[IMP 2]]-TBL_S4[[#This Row],[IMP 1]])</f>
        <v>15</v>
      </c>
      <c r="J12" s="47">
        <f xml:space="preserve"> IF(ISBLANK(TBL_S4[[#This Row],[IMP 1]]), "", IF(TBL_S4[[#This Row],[IMP 1]]&gt;TBL_S4[[#This Row],[IMP 2]], VLOOKUP(TBL_S4[[#This Row],[IMP Diff]],TBL_VP[], 2, TRUE), VLOOKUP(TBL_S4[[#This Row],[IMP Diff]],TBL_VP[], 3, TRUE)))</f>
        <v>6.3900000000000006</v>
      </c>
      <c r="K12" s="48">
        <f xml:space="preserve"> IF(ISBLANK(TBL_S4[[#This Row],[IMP 2]]), "", IF(TBL_S4[[#This Row],[IMP 2]]&gt;TBL_S4[[#This Row],[IMP 1]], VLOOKUP(TBL_S4[[#This Row],[IMP Diff]],TBL_VP[], 2, TRUE), VLOOKUP(TBL_S4[[#This Row],[IMP Diff]],TBL_VP[], 3, TRUE)))</f>
        <v>13.61</v>
      </c>
    </row>
    <row r="13" spans="2:11" x14ac:dyDescent="0.3">
      <c r="B13" s="61">
        <v>1</v>
      </c>
      <c r="C13" s="2" t="str">
        <f>VLOOKUP(TBL_S4[[#This Row],[Nr 1]],TBL_Team[],2,FALSE)</f>
        <v>De Bierpruvers</v>
      </c>
      <c r="D13" s="2" t="s">
        <v>6</v>
      </c>
      <c r="E13" s="3" t="str">
        <f>VLOOKUP(TBL_S4[[#This Row],[Nr 2]],TBL_Team[],2,FALSE)</f>
        <v>Westrand 2</v>
      </c>
      <c r="F13" s="61">
        <v>19</v>
      </c>
      <c r="G13" s="26">
        <v>45</v>
      </c>
      <c r="H13" s="27">
        <v>45</v>
      </c>
      <c r="I13" s="50">
        <f xml:space="preserve"> ABS(TBL_S4[[#This Row],[IMP 2]]-TBL_S4[[#This Row],[IMP 1]])</f>
        <v>0</v>
      </c>
      <c r="J13" s="47">
        <f xml:space="preserve"> IF(ISBLANK(TBL_S4[[#This Row],[IMP 1]]), "", IF(TBL_S4[[#This Row],[IMP 1]]&gt;TBL_S4[[#This Row],[IMP 2]], VLOOKUP(TBL_S4[[#This Row],[IMP Diff]],TBL_VP[], 2, TRUE), VLOOKUP(TBL_S4[[#This Row],[IMP Diff]],TBL_VP[], 3, TRUE)))</f>
        <v>10</v>
      </c>
      <c r="K13" s="48">
        <f xml:space="preserve"> IF(ISBLANK(TBL_S4[[#This Row],[IMP 2]]), "", IF(TBL_S4[[#This Row],[IMP 2]]&gt;TBL_S4[[#This Row],[IMP 1]], VLOOKUP(TBL_S4[[#This Row],[IMP Diff]],TBL_VP[], 2, TRUE), VLOOKUP(TBL_S4[[#This Row],[IMP Diff]],TBL_VP[], 3, TRUE)))</f>
        <v>10</v>
      </c>
    </row>
    <row r="14" spans="2:11" x14ac:dyDescent="0.3">
      <c r="B14" s="61">
        <v>13</v>
      </c>
      <c r="C14" s="2" t="str">
        <f>VLOOKUP(TBL_S4[[#This Row],[Nr 1]],TBL_Team[],2,FALSE)</f>
        <v>Beveren</v>
      </c>
      <c r="D14" s="2" t="s">
        <v>6</v>
      </c>
      <c r="E14" s="2" t="str">
        <f>VLOOKUP(TBL_S4[[#This Row],[Nr 2]],TBL_Team[],2,FALSE)</f>
        <v>Riviera 5.2</v>
      </c>
      <c r="F14" s="61">
        <v>22</v>
      </c>
      <c r="G14" s="26">
        <v>25</v>
      </c>
      <c r="H14" s="27">
        <v>51</v>
      </c>
      <c r="I14" s="50">
        <f xml:space="preserve"> ABS(TBL_S4[[#This Row],[IMP 2]]-TBL_S4[[#This Row],[IMP 1]])</f>
        <v>26</v>
      </c>
      <c r="J14" s="47">
        <f xml:space="preserve"> IF(ISBLANK(TBL_S4[[#This Row],[IMP 1]]), "", IF(TBL_S4[[#This Row],[IMP 1]]&gt;TBL_S4[[#This Row],[IMP 2]], VLOOKUP(TBL_S4[[#This Row],[IMP Diff]],TBL_VP[], 2, TRUE), VLOOKUP(TBL_S4[[#This Row],[IMP Diff]],TBL_VP[], 3, TRUE)))</f>
        <v>4.3900000000000006</v>
      </c>
      <c r="K14" s="48">
        <f xml:space="preserve"> IF(ISBLANK(TBL_S4[[#This Row],[IMP 2]]), "", IF(TBL_S4[[#This Row],[IMP 2]]&gt;TBL_S4[[#This Row],[IMP 1]], VLOOKUP(TBL_S4[[#This Row],[IMP Diff]],TBL_VP[], 2, TRUE), VLOOKUP(TBL_S4[[#This Row],[IMP Diff]],TBL_VP[], 3, TRUE)))</f>
        <v>15.61</v>
      </c>
    </row>
    <row r="15" spans="2:11" x14ac:dyDescent="0.3">
      <c r="B15" s="61">
        <v>10</v>
      </c>
      <c r="C15" s="2" t="str">
        <f>VLOOKUP(TBL_S4[[#This Row],[Nr 1]],TBL_Team[],2,FALSE)</f>
        <v>Aarsele 1</v>
      </c>
      <c r="D15" s="2" t="s">
        <v>6</v>
      </c>
      <c r="E15" s="2" t="str">
        <f>VLOOKUP(TBL_S4[[#This Row],[Nr 2]],TBL_Team[],2,FALSE)</f>
        <v>Boeckenberg 3</v>
      </c>
      <c r="F15" s="61">
        <v>15</v>
      </c>
      <c r="G15" s="26">
        <v>18</v>
      </c>
      <c r="H15" s="27">
        <v>93</v>
      </c>
      <c r="I15" s="50">
        <f xml:space="preserve"> ABS(TBL_S4[[#This Row],[IMP 2]]-TBL_S4[[#This Row],[IMP 1]])</f>
        <v>75</v>
      </c>
      <c r="J15" s="47">
        <f xml:space="preserve"> IF(ISBLANK(TBL_S4[[#This Row],[IMP 1]]), "", IF(TBL_S4[[#This Row],[IMP 1]]&gt;TBL_S4[[#This Row],[IMP 2]], VLOOKUP(TBL_S4[[#This Row],[IMP Diff]],TBL_VP[], 2, TRUE), VLOOKUP(TBL_S4[[#This Row],[IMP Diff]],TBL_VP[], 3, TRUE)))</f>
        <v>0</v>
      </c>
      <c r="K15" s="48">
        <f xml:space="preserve"> IF(ISBLANK(TBL_S4[[#This Row],[IMP 2]]), "", IF(TBL_S4[[#This Row],[IMP 2]]&gt;TBL_S4[[#This Row],[IMP 1]], VLOOKUP(TBL_S4[[#This Row],[IMP Diff]],TBL_VP[], 2, TRUE), VLOOKUP(TBL_S4[[#This Row],[IMP Diff]],TBL_VP[], 3, TRUE)))</f>
        <v>20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86352-AB0C-4364-A807-21EF82FB2976}">
  <dimension ref="B3:K15"/>
  <sheetViews>
    <sheetView workbookViewId="0">
      <selection activeCell="I8" sqref="I8"/>
    </sheetView>
  </sheetViews>
  <sheetFormatPr defaultColWidth="9.33203125" defaultRowHeight="14.4" x14ac:dyDescent="0.3"/>
  <cols>
    <col min="2" max="2" width="4.88671875" bestFit="1" customWidth="1"/>
    <col min="3" max="3" width="30.88671875" customWidth="1"/>
    <col min="4" max="4" width="2.88671875" bestFit="1" customWidth="1"/>
    <col min="5" max="5" width="30.88671875" customWidth="1"/>
    <col min="6" max="6" width="4.88671875" bestFit="1" customWidth="1"/>
    <col min="7" max="8" width="6.33203125" bestFit="1" customWidth="1"/>
    <col min="9" max="9" width="8.5546875" bestFit="1" customWidth="1"/>
    <col min="10" max="11" width="6" bestFit="1" customWidth="1"/>
  </cols>
  <sheetData>
    <row r="3" spans="2:11" s="7" customFormat="1" ht="15.6" x14ac:dyDescent="0.3">
      <c r="B3" s="6" t="s">
        <v>384</v>
      </c>
      <c r="C3" s="6" t="s">
        <v>387</v>
      </c>
      <c r="D3" s="6" t="s">
        <v>5</v>
      </c>
      <c r="E3" s="6" t="s">
        <v>386</v>
      </c>
      <c r="F3" s="6" t="s">
        <v>385</v>
      </c>
      <c r="G3" s="21" t="s">
        <v>0</v>
      </c>
      <c r="H3" s="22" t="s">
        <v>1</v>
      </c>
      <c r="I3" s="49" t="s">
        <v>4</v>
      </c>
      <c r="J3" s="46" t="s">
        <v>2</v>
      </c>
      <c r="K3" s="46" t="s">
        <v>3</v>
      </c>
    </row>
    <row r="4" spans="2:11" x14ac:dyDescent="0.3">
      <c r="B4" s="61">
        <v>12</v>
      </c>
      <c r="C4" s="2" t="str">
        <f>VLOOKUP(TBL_S3[[#This Row],[Nr 1]],TBL_Team[],2,FALSE)</f>
        <v>we “zien” mekaar nog wel</v>
      </c>
      <c r="D4" s="2" t="s">
        <v>6</v>
      </c>
      <c r="E4" s="2" t="str">
        <f>VLOOKUP(TBL_S3[[#This Row],[Nr 2]],TBL_Team[],2,FALSE)</f>
        <v>Riviera 4</v>
      </c>
      <c r="F4" s="61">
        <v>20</v>
      </c>
      <c r="G4" s="26">
        <v>59</v>
      </c>
      <c r="H4" s="27">
        <v>53</v>
      </c>
      <c r="I4" s="50">
        <f xml:space="preserve"> ABS(TBL_S3[[#This Row],[IMP 2]]-TBL_S3[[#This Row],[IMP 1]])</f>
        <v>6</v>
      </c>
      <c r="J4" s="47">
        <f xml:space="preserve"> IF(ISBLANK(TBL_S3[[#This Row],[IMP 1]]), "", IF(TBL_S3[[#This Row],[IMP 1]]&gt;TBL_S3[[#This Row],[IMP 2]], VLOOKUP(TBL_S3[[#This Row],[IMP Diff]],TBL_VP[], 2, TRUE), VLOOKUP(TBL_S3[[#This Row],[IMP Diff]],TBL_VP[], 3, TRUE)))</f>
        <v>11.59</v>
      </c>
      <c r="K4" s="48">
        <f xml:space="preserve"> IF(ISBLANK(TBL_S3[[#This Row],[IMP 2]]), "", IF(TBL_S3[[#This Row],[IMP 2]]&gt;TBL_S3[[#This Row],[IMP 1]], VLOOKUP(TBL_S3[[#This Row],[IMP Diff]],TBL_VP[], 2, TRUE), VLOOKUP(TBL_S3[[#This Row],[IMP Diff]],TBL_VP[], 3, TRUE)))</f>
        <v>8.41</v>
      </c>
    </row>
    <row r="5" spans="2:11" x14ac:dyDescent="0.3">
      <c r="B5" s="61">
        <v>9</v>
      </c>
      <c r="C5" s="2" t="str">
        <f>VLOOKUP(TBL_S3[[#This Row],[Nr 1]],TBL_Team[],2,FALSE)</f>
        <v>UAE</v>
      </c>
      <c r="D5" s="2" t="s">
        <v>6</v>
      </c>
      <c r="E5" s="2" t="str">
        <f>VLOOKUP(TBL_S3[[#This Row],[Nr 2]],TBL_Team[],2,FALSE)</f>
        <v>Riviera 3</v>
      </c>
      <c r="F5" s="61">
        <v>3</v>
      </c>
      <c r="G5" s="26">
        <v>49</v>
      </c>
      <c r="H5" s="27">
        <v>38</v>
      </c>
      <c r="I5" s="50">
        <f xml:space="preserve"> ABS(TBL_S3[[#This Row],[IMP 2]]-TBL_S3[[#This Row],[IMP 1]])</f>
        <v>11</v>
      </c>
      <c r="J5" s="47">
        <f xml:space="preserve"> IF(ISBLANK(TBL_S3[[#This Row],[IMP 1]]), "", IF(TBL_S3[[#This Row],[IMP 1]]&gt;TBL_S3[[#This Row],[IMP 2]], VLOOKUP(TBL_S3[[#This Row],[IMP Diff]],TBL_VP[], 2, TRUE), VLOOKUP(TBL_S3[[#This Row],[IMP Diff]],TBL_VP[], 3, TRUE)))</f>
        <v>12.76</v>
      </c>
      <c r="K5" s="48">
        <f xml:space="preserve"> IF(ISBLANK(TBL_S3[[#This Row],[IMP 2]]), "", IF(TBL_S3[[#This Row],[IMP 2]]&gt;TBL_S3[[#This Row],[IMP 1]], VLOOKUP(TBL_S3[[#This Row],[IMP Diff]],TBL_VP[], 2, TRUE), VLOOKUP(TBL_S3[[#This Row],[IMP Diff]],TBL_VP[], 3, TRUE)))</f>
        <v>7.24</v>
      </c>
    </row>
    <row r="6" spans="2:11" x14ac:dyDescent="0.3">
      <c r="B6" s="61">
        <v>4</v>
      </c>
      <c r="C6" s="2" t="str">
        <f>VLOOKUP(TBL_S3[[#This Row],[Nr 1]],TBL_Team[],2,FALSE)</f>
        <v>Squeeze 1&amp;2</v>
      </c>
      <c r="D6" s="2" t="s">
        <v>6</v>
      </c>
      <c r="E6" s="2" t="str">
        <f>VLOOKUP(TBL_S3[[#This Row],[Nr 2]],TBL_Team[],2,FALSE)</f>
        <v>DUA</v>
      </c>
      <c r="F6" s="61">
        <v>8</v>
      </c>
      <c r="G6" s="26">
        <v>55</v>
      </c>
      <c r="H6" s="27">
        <v>5</v>
      </c>
      <c r="I6" s="50">
        <f xml:space="preserve"> ABS(TBL_S3[[#This Row],[IMP 2]]-TBL_S3[[#This Row],[IMP 1]])</f>
        <v>50</v>
      </c>
      <c r="J6" s="47">
        <f xml:space="preserve"> IF(ISBLANK(TBL_S3[[#This Row],[IMP 1]]), "", IF(TBL_S3[[#This Row],[IMP 1]]&gt;TBL_S3[[#This Row],[IMP 2]], VLOOKUP(TBL_S3[[#This Row],[IMP Diff]],TBL_VP[], 2, TRUE), VLOOKUP(TBL_S3[[#This Row],[IMP Diff]],TBL_VP[], 3, TRUE)))</f>
        <v>18.63</v>
      </c>
      <c r="K6" s="48">
        <f xml:space="preserve"> IF(ISBLANK(TBL_S3[[#This Row],[IMP 2]]), "", IF(TBL_S3[[#This Row],[IMP 2]]&gt;TBL_S3[[#This Row],[IMP 1]], VLOOKUP(TBL_S3[[#This Row],[IMP Diff]],TBL_VP[], 2, TRUE), VLOOKUP(TBL_S3[[#This Row],[IMP Diff]],TBL_VP[], 3, TRUE)))</f>
        <v>1.370000000000001</v>
      </c>
    </row>
    <row r="7" spans="2:11" x14ac:dyDescent="0.3">
      <c r="B7" s="61">
        <v>16</v>
      </c>
      <c r="C7" s="2" t="str">
        <f>VLOOKUP(TBL_S3[[#This Row],[Nr 1]],TBL_Team[],2,FALSE)</f>
        <v>P1</v>
      </c>
      <c r="D7" s="2" t="s">
        <v>6</v>
      </c>
      <c r="E7" s="3" t="str">
        <f>VLOOKUP(TBL_S3[[#This Row],[Nr 2]],TBL_Team[],2,FALSE)</f>
        <v>Forum 1</v>
      </c>
      <c r="F7" s="61">
        <v>17</v>
      </c>
      <c r="G7" s="26">
        <v>49</v>
      </c>
      <c r="H7" s="27">
        <v>66</v>
      </c>
      <c r="I7" s="50">
        <f xml:space="preserve"> ABS(TBL_S3[[#This Row],[IMP 2]]-TBL_S3[[#This Row],[IMP 1]])</f>
        <v>17</v>
      </c>
      <c r="J7" s="47">
        <f xml:space="preserve"> IF(ISBLANK(TBL_S3[[#This Row],[IMP 1]]), "", IF(TBL_S3[[#This Row],[IMP 1]]&gt;TBL_S3[[#This Row],[IMP 2]], VLOOKUP(TBL_S3[[#This Row],[IMP Diff]],TBL_VP[], 2, TRUE), VLOOKUP(TBL_S3[[#This Row],[IMP Diff]],TBL_VP[], 3, TRUE)))</f>
        <v>5.99</v>
      </c>
      <c r="K7" s="48">
        <f xml:space="preserve"> IF(ISBLANK(TBL_S3[[#This Row],[IMP 2]]), "", IF(TBL_S3[[#This Row],[IMP 2]]&gt;TBL_S3[[#This Row],[IMP 1]], VLOOKUP(TBL_S3[[#This Row],[IMP Diff]],TBL_VP[], 2, TRUE), VLOOKUP(TBL_S3[[#This Row],[IMP Diff]],TBL_VP[], 3, TRUE)))</f>
        <v>14.01</v>
      </c>
    </row>
    <row r="8" spans="2:11" x14ac:dyDescent="0.3">
      <c r="B8" s="61">
        <v>5</v>
      </c>
      <c r="C8" s="3" t="str">
        <f>VLOOKUP(TBL_S3[[#This Row],[Nr 1]],TBL_Team[],2,FALSE)</f>
        <v>Riviera 1</v>
      </c>
      <c r="D8" s="2" t="s">
        <v>6</v>
      </c>
      <c r="E8" s="3" t="str">
        <f>VLOOKUP(TBL_S3[[#This Row],[Nr 2]],TBL_Team[],2,FALSE)</f>
        <v>Westrand 1</v>
      </c>
      <c r="F8" s="61">
        <v>6</v>
      </c>
      <c r="G8" s="26">
        <v>43</v>
      </c>
      <c r="H8" s="27">
        <v>14</v>
      </c>
      <c r="I8" s="51">
        <f xml:space="preserve"> ABS(TBL_S3[[#This Row],[IMP 2]]-TBL_S3[[#This Row],[IMP 1]])</f>
        <v>29</v>
      </c>
      <c r="J8" s="47">
        <f xml:space="preserve"> IF(ISBLANK(TBL_S3[[#This Row],[IMP 1]]), "", IF(TBL_S3[[#This Row],[IMP 1]]&gt;TBL_S3[[#This Row],[IMP 2]], VLOOKUP(TBL_S3[[#This Row],[IMP Diff]],TBL_VP[], 2, TRUE), VLOOKUP(TBL_S3[[#This Row],[IMP Diff]],TBL_VP[], 3, TRUE)))</f>
        <v>16.079999999999998</v>
      </c>
      <c r="K8" s="48">
        <f xml:space="preserve"> IF(ISBLANK(TBL_S3[[#This Row],[IMP 2]]), "", IF(TBL_S3[[#This Row],[IMP 2]]&gt;TBL_S3[[#This Row],[IMP 1]], VLOOKUP(TBL_S3[[#This Row],[IMP Diff]],TBL_VP[], 2, TRUE), VLOOKUP(TBL_S3[[#This Row],[IMP Diff]],TBL_VP[], 3, TRUE)))</f>
        <v>3.9200000000000017</v>
      </c>
    </row>
    <row r="9" spans="2:11" x14ac:dyDescent="0.3">
      <c r="B9" s="61">
        <v>21</v>
      </c>
      <c r="C9" s="3" t="str">
        <f>VLOOKUP(TBL_S3[[#This Row],[Nr 1]],TBL_Team[],2,FALSE)</f>
        <v>Riviera 5.1</v>
      </c>
      <c r="D9" s="2" t="s">
        <v>6</v>
      </c>
      <c r="E9" s="3" t="str">
        <f>VLOOKUP(TBL_S3[[#This Row],[Nr 2]],TBL_Team[],2,FALSE)</f>
        <v>Begijntje 1</v>
      </c>
      <c r="F9" s="61">
        <v>23</v>
      </c>
      <c r="G9" s="26">
        <v>11</v>
      </c>
      <c r="H9" s="27">
        <v>69</v>
      </c>
      <c r="I9" s="51">
        <f xml:space="preserve"> ABS(TBL_S3[[#This Row],[IMP 2]]-TBL_S3[[#This Row],[IMP 1]])</f>
        <v>58</v>
      </c>
      <c r="J9" s="47">
        <f xml:space="preserve"> IF(ISBLANK(TBL_S3[[#This Row],[IMP 1]]), "", IF(TBL_S3[[#This Row],[IMP 1]]&gt;TBL_S3[[#This Row],[IMP 2]], VLOOKUP(TBL_S3[[#This Row],[IMP Diff]],TBL_VP[], 2, TRUE), VLOOKUP(TBL_S3[[#This Row],[IMP Diff]],TBL_VP[], 3, TRUE)))</f>
        <v>0.67000000000000171</v>
      </c>
      <c r="K9" s="48">
        <f xml:space="preserve"> IF(ISBLANK(TBL_S3[[#This Row],[IMP 2]]), "", IF(TBL_S3[[#This Row],[IMP 2]]&gt;TBL_S3[[#This Row],[IMP 1]], VLOOKUP(TBL_S3[[#This Row],[IMP Diff]],TBL_VP[], 2, TRUE), VLOOKUP(TBL_S3[[#This Row],[IMP Diff]],TBL_VP[], 3, TRUE)))</f>
        <v>19.329999999999998</v>
      </c>
    </row>
    <row r="10" spans="2:11" x14ac:dyDescent="0.3">
      <c r="B10" s="61">
        <v>2</v>
      </c>
      <c r="C10" s="3" t="str">
        <f>VLOOKUP(TBL_S3[[#This Row],[Nr 1]],TBL_Team[],2,FALSE)</f>
        <v>Pieterman 3</v>
      </c>
      <c r="D10" s="2" t="s">
        <v>6</v>
      </c>
      <c r="E10" s="3" t="str">
        <f>VLOOKUP(TBL_S3[[#This Row],[Nr 2]],TBL_Team[],2,FALSE)</f>
        <v>Westrand 2</v>
      </c>
      <c r="F10" s="61">
        <v>19</v>
      </c>
      <c r="G10" s="26">
        <v>79</v>
      </c>
      <c r="H10" s="27">
        <v>14</v>
      </c>
      <c r="I10" s="51">
        <f xml:space="preserve"> ABS(TBL_S3[[#This Row],[IMP 2]]-TBL_S3[[#This Row],[IMP 1]])</f>
        <v>65</v>
      </c>
      <c r="J10" s="47">
        <f xml:space="preserve"> IF(ISBLANK(TBL_S3[[#This Row],[IMP 1]]), "", IF(TBL_S3[[#This Row],[IMP 1]]&gt;TBL_S3[[#This Row],[IMP 2]], VLOOKUP(TBL_S3[[#This Row],[IMP Diff]],TBL_VP[], 2, TRUE), VLOOKUP(TBL_S3[[#This Row],[IMP Diff]],TBL_VP[], 3, TRUE)))</f>
        <v>19.86</v>
      </c>
      <c r="K10" s="48">
        <f xml:space="preserve"> IF(ISBLANK(TBL_S3[[#This Row],[IMP 2]]), "", IF(TBL_S3[[#This Row],[IMP 2]]&gt;TBL_S3[[#This Row],[IMP 1]], VLOOKUP(TBL_S3[[#This Row],[IMP Diff]],TBL_VP[], 2, TRUE), VLOOKUP(TBL_S3[[#This Row],[IMP Diff]],TBL_VP[], 3, TRUE)))</f>
        <v>0.14000000000000057</v>
      </c>
    </row>
    <row r="11" spans="2:11" x14ac:dyDescent="0.3">
      <c r="B11" s="61">
        <v>1</v>
      </c>
      <c r="C11" s="2" t="str">
        <f>VLOOKUP(TBL_S3[[#This Row],[Nr 1]],TBL_Team[],2,FALSE)</f>
        <v>De Bierpruvers</v>
      </c>
      <c r="D11" s="2" t="s">
        <v>6</v>
      </c>
      <c r="E11" s="3" t="str">
        <f>VLOOKUP(TBL_S3[[#This Row],[Nr 2]],TBL_Team[],2,FALSE)</f>
        <v>Merelbeke</v>
      </c>
      <c r="F11" s="61">
        <v>7</v>
      </c>
      <c r="G11" s="26">
        <v>17</v>
      </c>
      <c r="H11" s="27">
        <v>64</v>
      </c>
      <c r="I11" s="50">
        <f xml:space="preserve"> ABS(TBL_S3[[#This Row],[IMP 2]]-TBL_S3[[#This Row],[IMP 1]])</f>
        <v>47</v>
      </c>
      <c r="J11" s="47">
        <f xml:space="preserve"> IF(ISBLANK(TBL_S3[[#This Row],[IMP 1]]), "", IF(TBL_S3[[#This Row],[IMP 1]]&gt;TBL_S3[[#This Row],[IMP 2]], VLOOKUP(TBL_S3[[#This Row],[IMP Diff]],TBL_VP[], 2, TRUE), VLOOKUP(TBL_S3[[#This Row],[IMP Diff]],TBL_VP[], 3, TRUE)))</f>
        <v>1.6700000000000017</v>
      </c>
      <c r="K11" s="48">
        <f xml:space="preserve"> IF(ISBLANK(TBL_S3[[#This Row],[IMP 2]]), "", IF(TBL_S3[[#This Row],[IMP 2]]&gt;TBL_S3[[#This Row],[IMP 1]], VLOOKUP(TBL_S3[[#This Row],[IMP Diff]],TBL_VP[], 2, TRUE), VLOOKUP(TBL_S3[[#This Row],[IMP Diff]],TBL_VP[], 3, TRUE)))</f>
        <v>18.329999999999998</v>
      </c>
    </row>
    <row r="12" spans="2:11" x14ac:dyDescent="0.3">
      <c r="B12" s="61">
        <v>14</v>
      </c>
      <c r="C12" s="2" t="str">
        <f>VLOOKUP(TBL_S3[[#This Row],[Nr 1]],TBL_Team[],2,FALSE)</f>
        <v>Boeckenberg 1</v>
      </c>
      <c r="D12" s="2" t="s">
        <v>6</v>
      </c>
      <c r="E12" s="3" t="str">
        <f>VLOOKUP(TBL_S3[[#This Row],[Nr 2]],TBL_Team[],2,FALSE)</f>
        <v>Riviera 5.2</v>
      </c>
      <c r="F12" s="61">
        <v>22</v>
      </c>
      <c r="G12" s="26">
        <v>65</v>
      </c>
      <c r="H12" s="27">
        <v>22</v>
      </c>
      <c r="I12" s="50">
        <f xml:space="preserve"> ABS(TBL_S3[[#This Row],[IMP 2]]-TBL_S3[[#This Row],[IMP 1]])</f>
        <v>43</v>
      </c>
      <c r="J12" s="47">
        <f xml:space="preserve"> IF(ISBLANK(TBL_S3[[#This Row],[IMP 1]]), "", IF(TBL_S3[[#This Row],[IMP 1]]&gt;TBL_S3[[#This Row],[IMP 2]], VLOOKUP(TBL_S3[[#This Row],[IMP Diff]],TBL_VP[], 2, TRUE), VLOOKUP(TBL_S3[[#This Row],[IMP Diff]],TBL_VP[], 3, TRUE)))</f>
        <v>17.899999999999999</v>
      </c>
      <c r="K12" s="48">
        <f xml:space="preserve"> IF(ISBLANK(TBL_S3[[#This Row],[IMP 2]]), "", IF(TBL_S3[[#This Row],[IMP 2]]&gt;TBL_S3[[#This Row],[IMP 1]], VLOOKUP(TBL_S3[[#This Row],[IMP Diff]],TBL_VP[], 2, TRUE), VLOOKUP(TBL_S3[[#This Row],[IMP Diff]],TBL_VP[], 3, TRUE)))</f>
        <v>2.1000000000000014</v>
      </c>
    </row>
    <row r="13" spans="2:11" x14ac:dyDescent="0.3">
      <c r="B13" s="61">
        <v>18</v>
      </c>
      <c r="C13" s="2" t="str">
        <f>VLOOKUP(TBL_S3[[#This Row],[Nr 1]],TBL_Team[],2,FALSE)</f>
        <v>Sandeman 1</v>
      </c>
      <c r="D13" s="2" t="s">
        <v>6</v>
      </c>
      <c r="E13" s="3" t="str">
        <f>VLOOKUP(TBL_S3[[#This Row],[Nr 2]],TBL_Team[],2,FALSE)</f>
        <v>Aarsele 1</v>
      </c>
      <c r="F13" s="61">
        <v>10</v>
      </c>
      <c r="G13" s="26">
        <v>116</v>
      </c>
      <c r="H13" s="27">
        <v>14</v>
      </c>
      <c r="I13" s="50">
        <f xml:space="preserve"> ABS(TBL_S3[[#This Row],[IMP 2]]-TBL_S3[[#This Row],[IMP 1]])</f>
        <v>102</v>
      </c>
      <c r="J13" s="47">
        <f xml:space="preserve"> IF(ISBLANK(TBL_S3[[#This Row],[IMP 1]]), "", IF(TBL_S3[[#This Row],[IMP 1]]&gt;TBL_S3[[#This Row],[IMP 2]], VLOOKUP(TBL_S3[[#This Row],[IMP Diff]],TBL_VP[], 2, TRUE), VLOOKUP(TBL_S3[[#This Row],[IMP Diff]],TBL_VP[], 3, TRUE)))</f>
        <v>20</v>
      </c>
      <c r="K13" s="48">
        <f xml:space="preserve"> IF(ISBLANK(TBL_S3[[#This Row],[IMP 2]]), "", IF(TBL_S3[[#This Row],[IMP 2]]&gt;TBL_S3[[#This Row],[IMP 1]], VLOOKUP(TBL_S3[[#This Row],[IMP Diff]],TBL_VP[], 2, TRUE), VLOOKUP(TBL_S3[[#This Row],[IMP Diff]],TBL_VP[], 3, TRUE)))</f>
        <v>0</v>
      </c>
    </row>
    <row r="14" spans="2:11" x14ac:dyDescent="0.3">
      <c r="B14" s="61">
        <v>13</v>
      </c>
      <c r="C14" s="2" t="str">
        <f>VLOOKUP(TBL_S3[[#This Row],[Nr 1]],TBL_Team[],2,FALSE)</f>
        <v>Beveren</v>
      </c>
      <c r="D14" s="2" t="s">
        <v>6</v>
      </c>
      <c r="E14" s="2" t="str">
        <f>VLOOKUP(TBL_S3[[#This Row],[Nr 2]],TBL_Team[],2,FALSE)</f>
        <v>Pieterman 2</v>
      </c>
      <c r="F14" s="61">
        <v>24</v>
      </c>
      <c r="G14" s="26">
        <v>30</v>
      </c>
      <c r="H14" s="27">
        <v>52</v>
      </c>
      <c r="I14" s="50">
        <f xml:space="preserve"> ABS(TBL_S3[[#This Row],[IMP 2]]-TBL_S3[[#This Row],[IMP 1]])</f>
        <v>22</v>
      </c>
      <c r="J14" s="47">
        <f xml:space="preserve"> IF(ISBLANK(TBL_S3[[#This Row],[IMP 1]]), "", IF(TBL_S3[[#This Row],[IMP 1]]&gt;TBL_S3[[#This Row],[IMP 2]], VLOOKUP(TBL_S3[[#This Row],[IMP Diff]],TBL_VP[], 2, TRUE), VLOOKUP(TBL_S3[[#This Row],[IMP Diff]],TBL_VP[], 3, TRUE)))</f>
        <v>5.0600000000000005</v>
      </c>
      <c r="K14" s="48">
        <f xml:space="preserve"> IF(ISBLANK(TBL_S3[[#This Row],[IMP 2]]), "", IF(TBL_S3[[#This Row],[IMP 2]]&gt;TBL_S3[[#This Row],[IMP 1]], VLOOKUP(TBL_S3[[#This Row],[IMP Diff]],TBL_VP[], 2, TRUE), VLOOKUP(TBL_S3[[#This Row],[IMP Diff]],TBL_VP[], 3, TRUE)))</f>
        <v>14.94</v>
      </c>
    </row>
    <row r="15" spans="2:11" x14ac:dyDescent="0.3">
      <c r="B15" s="61">
        <v>11</v>
      </c>
      <c r="C15" s="2" t="str">
        <f>VLOOKUP(TBL_S3[[#This Row],[Nr 1]],TBL_Team[],2,FALSE)</f>
        <v>Waregem 1</v>
      </c>
      <c r="D15" s="2" t="s">
        <v>6</v>
      </c>
      <c r="E15" s="2" t="str">
        <f>VLOOKUP(TBL_S3[[#This Row],[Nr 2]],TBL_Team[],2,FALSE)</f>
        <v>Boeckenberg 3</v>
      </c>
      <c r="F15" s="61">
        <v>15</v>
      </c>
      <c r="G15" s="26">
        <v>36</v>
      </c>
      <c r="H15" s="27">
        <v>23</v>
      </c>
      <c r="I15" s="50">
        <f xml:space="preserve"> ABS(TBL_S3[[#This Row],[IMP 2]]-TBL_S3[[#This Row],[IMP 1]])</f>
        <v>13</v>
      </c>
      <c r="J15" s="47">
        <f xml:space="preserve"> IF(ISBLANK(TBL_S3[[#This Row],[IMP 1]]), "", IF(TBL_S3[[#This Row],[IMP 1]]&gt;TBL_S3[[#This Row],[IMP 2]], VLOOKUP(TBL_S3[[#This Row],[IMP Diff]],TBL_VP[], 2, TRUE), VLOOKUP(TBL_S3[[#This Row],[IMP Diff]],TBL_VP[], 3, TRUE)))</f>
        <v>13.2</v>
      </c>
      <c r="K15" s="48">
        <f xml:space="preserve"> IF(ISBLANK(TBL_S3[[#This Row],[IMP 2]]), "", IF(TBL_S3[[#This Row],[IMP 2]]&gt;TBL_S3[[#This Row],[IMP 1]], VLOOKUP(TBL_S3[[#This Row],[IMP Diff]],TBL_VP[], 2, TRUE), VLOOKUP(TBL_S3[[#This Row],[IMP Diff]],TBL_VP[], 3, TRUE)))</f>
        <v>6.8000000000000007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D64D79725638478932A122C1502821" ma:contentTypeVersion="13" ma:contentTypeDescription="Create a new document." ma:contentTypeScope="" ma:versionID="382b6bb1e533defb5f74cd235a675bcf">
  <xsd:schema xmlns:xsd="http://www.w3.org/2001/XMLSchema" xmlns:xs="http://www.w3.org/2001/XMLSchema" xmlns:p="http://schemas.microsoft.com/office/2006/metadata/properties" xmlns:ns3="aac53020-15e4-41d5-9a61-a3a89621d13e" xmlns:ns4="e236c2e8-8e8d-4610-a5cd-c7f5ce1ea382" targetNamespace="http://schemas.microsoft.com/office/2006/metadata/properties" ma:root="true" ma:fieldsID="4b0aa721bb26888cf745f8443a48b185" ns3:_="" ns4:_="">
    <xsd:import namespace="aac53020-15e4-41d5-9a61-a3a89621d13e"/>
    <xsd:import namespace="e236c2e8-8e8d-4610-a5cd-c7f5ce1ea3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53020-15e4-41d5-9a61-a3a89621d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6c2e8-8e8d-4610-a5cd-c7f5ce1ea38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EE27A9-C355-4032-9924-D27B26DBBF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5B405B-323F-4D8F-9384-D003D53778B6}">
  <ds:schemaRefs>
    <ds:schemaRef ds:uri="http://purl.org/dc/dcmitype/"/>
    <ds:schemaRef ds:uri="http://schemas.microsoft.com/office/infopath/2007/PartnerControls"/>
    <ds:schemaRef ds:uri="aac53020-15e4-41d5-9a61-a3a89621d13e"/>
    <ds:schemaRef ds:uri="http://schemas.microsoft.com/office/2006/documentManagement/types"/>
    <ds:schemaRef ds:uri="http://schemas.microsoft.com/office/2006/metadata/properties"/>
    <ds:schemaRef ds:uri="e236c2e8-8e8d-4610-a5cd-c7f5ce1ea382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0C4F3F6-0CC5-4D1D-9CB8-96A3F2BE1B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c53020-15e4-41d5-9a61-a3a89621d13e"/>
    <ds:schemaRef ds:uri="e236c2e8-8e8d-4610-a5cd-c7f5ce1ea3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WBF VP Scale</vt:lpstr>
      <vt:lpstr>Team Info</vt:lpstr>
      <vt:lpstr>Rangschikking</vt:lpstr>
      <vt:lpstr>Speeldag 8 + Finales</vt:lpstr>
      <vt:lpstr>Speeldag 7 + HF</vt:lpstr>
      <vt:lpstr>Speeldag 6 + KF</vt:lpstr>
      <vt:lpstr>Speeldag 5</vt:lpstr>
      <vt:lpstr>Speeldag 4</vt:lpstr>
      <vt:lpstr>Speeldag 3</vt:lpstr>
      <vt:lpstr>Speeldag 2</vt:lpstr>
      <vt:lpstr>Speeldag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WAUTERS Tom</dc:creator>
  <cp:lastModifiedBy>Ann</cp:lastModifiedBy>
  <cp:lastPrinted>2021-01-06T12:16:30Z</cp:lastPrinted>
  <dcterms:created xsi:type="dcterms:W3CDTF">2020-03-26T13:16:31Z</dcterms:created>
  <dcterms:modified xsi:type="dcterms:W3CDTF">2021-05-31T09:54:41Z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0x010100B5D64D79725638478932A122C1502821</vt:lpwstr>
  </property>
</Properties>
</file>